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TPase assay" sheetId="1" r:id="rId1"/>
  </sheets>
  <definedNames>
    <definedName name="_xlnm.Print_Area" localSheetId="0">'ATPase assay'!$A$1:$N$84</definedName>
  </definedNames>
  <calcPr fullCalcOnLoad="1"/>
</workbook>
</file>

<file path=xl/sharedStrings.xml><?xml version="1.0" encoding="utf-8"?>
<sst xmlns="http://schemas.openxmlformats.org/spreadsheetml/2006/main" count="119" uniqueCount="83">
  <si>
    <t>Project code</t>
  </si>
  <si>
    <t>Membrane</t>
  </si>
  <si>
    <t>Test drug</t>
  </si>
  <si>
    <t>Drug plate</t>
  </si>
  <si>
    <t>Date of experiment</t>
  </si>
  <si>
    <t>Row number</t>
  </si>
  <si>
    <t>Incubation time (min)</t>
  </si>
  <si>
    <t>Labnote ID</t>
  </si>
  <si>
    <t>Page</t>
  </si>
  <si>
    <t>mM starting concentration of test drug (TD)</t>
  </si>
  <si>
    <t>fold serial dilution in</t>
  </si>
  <si>
    <t>DMSO</t>
  </si>
  <si>
    <t>Pi calibration:</t>
  </si>
  <si>
    <t>Controls</t>
  </si>
  <si>
    <t>Pi (nmol)</t>
  </si>
  <si>
    <t>average</t>
  </si>
  <si>
    <t>stdev</t>
  </si>
  <si>
    <t>Batch</t>
  </si>
  <si>
    <t>Relative ATPase activity (%)</t>
  </si>
  <si>
    <t>Cc. test drug (μM)</t>
  </si>
  <si>
    <t>Calculations:</t>
  </si>
  <si>
    <t>Step 1</t>
  </si>
  <si>
    <t>Step 2</t>
  </si>
  <si>
    <t>2. Vanadate</t>
  </si>
  <si>
    <t>3. Activated</t>
  </si>
  <si>
    <t>4. Activated+vanadate</t>
  </si>
  <si>
    <t>=</t>
  </si>
  <si>
    <t>Ctrl 2 - Ctrl 1</t>
  </si>
  <si>
    <t>(Ctrl 3 - Ctrl 4) - (Ctrl 2 - Ctrl 1)</t>
  </si>
  <si>
    <r>
      <t>Membrane (</t>
    </r>
    <r>
      <rPr>
        <sz val="10"/>
        <rFont val="Symbol"/>
        <family val="1"/>
      </rPr>
      <t>m</t>
    </r>
    <r>
      <rPr>
        <b/>
        <sz val="10"/>
        <rFont val="Arial"/>
        <family val="2"/>
      </rPr>
      <t>g/well)</t>
    </r>
  </si>
  <si>
    <t>Test drug + Vanadate</t>
  </si>
  <si>
    <t>Relative ATPase activity</t>
  </si>
  <si>
    <t>Step 3</t>
  </si>
  <si>
    <t>Activation study:</t>
  </si>
  <si>
    <t>Inhibition study:</t>
  </si>
  <si>
    <t>ATPase activity (nmol Pi/mg protein/min)</t>
  </si>
  <si>
    <t>Vanadate sensitive ATPase activity (nmol Pi/mg protein/min)</t>
  </si>
  <si>
    <t>Experiment</t>
  </si>
  <si>
    <t>ATPase assay</t>
  </si>
  <si>
    <t>Y axis intercept</t>
  </si>
  <si>
    <t>slope</t>
  </si>
  <si>
    <t>Dilution in assay</t>
  </si>
  <si>
    <t>Test drug +
Activator</t>
  </si>
  <si>
    <t>Test drug +
Activator +
Vanadate</t>
  </si>
  <si>
    <t>1. Baseline</t>
  </si>
  <si>
    <t>5. Inhibited</t>
  </si>
  <si>
    <t>0 nmol Pi</t>
  </si>
  <si>
    <t>4 nmol Pi</t>
  </si>
  <si>
    <t>8 nmol Pi</t>
  </si>
  <si>
    <t>Ctrl 1: baseline</t>
  </si>
  <si>
    <t>Ctrl 2: vanadate</t>
  </si>
  <si>
    <t>Ctrl 3: activated</t>
  </si>
  <si>
    <t>Ctrl 4: activated + van.</t>
  </si>
  <si>
    <t>Ctrl 5: activated + inh.</t>
  </si>
  <si>
    <t>Activation study</t>
  </si>
  <si>
    <t>Inhibition study</t>
  </si>
  <si>
    <t>Raw data (OD)</t>
  </si>
  <si>
    <r>
      <t>OD for baseline vanadate sensitive ATPase activity (OD</t>
    </r>
    <r>
      <rPr>
        <vertAlign val="subscript"/>
        <sz val="10"/>
        <rFont val="Arial"/>
        <family val="2"/>
      </rPr>
      <t>baseline</t>
    </r>
    <r>
      <rPr>
        <sz val="10"/>
        <rFont val="Arial"/>
        <family val="0"/>
      </rPr>
      <t>)</t>
    </r>
  </si>
  <si>
    <r>
      <t>OD for maximal vanadate sensitive drug stimulated ATPase activity (OD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)</t>
    </r>
  </si>
  <si>
    <r>
      <t>((Test drug) - (Test drug + Vanadate) - OD</t>
    </r>
    <r>
      <rPr>
        <u val="single"/>
        <vertAlign val="subscript"/>
        <sz val="10"/>
        <rFont val="Arial"/>
        <family val="2"/>
      </rPr>
      <t>baseline</t>
    </r>
    <r>
      <rPr>
        <u val="single"/>
        <sz val="10"/>
        <rFont val="Arial"/>
        <family val="2"/>
      </rPr>
      <t>)</t>
    </r>
    <r>
      <rPr>
        <u val="single"/>
        <sz val="10"/>
        <rFont val="Arial"/>
        <family val="0"/>
      </rPr>
      <t xml:space="preserve"> x 100</t>
    </r>
  </si>
  <si>
    <r>
      <t>((Test drug + Activator) - (Test drug + Activator + Vanadate) - OD</t>
    </r>
    <r>
      <rPr>
        <u val="single"/>
        <vertAlign val="subscript"/>
        <sz val="10"/>
        <rFont val="Arial"/>
        <family val="2"/>
      </rPr>
      <t>baseline</t>
    </r>
    <r>
      <rPr>
        <u val="single"/>
        <sz val="10"/>
        <rFont val="Arial"/>
        <family val="2"/>
      </rPr>
      <t>)</t>
    </r>
    <r>
      <rPr>
        <u val="single"/>
        <sz val="10"/>
        <rFont val="Arial"/>
        <family val="0"/>
      </rPr>
      <t xml:space="preserve"> x 100</t>
    </r>
  </si>
  <si>
    <r>
      <t>OD</t>
    </r>
    <r>
      <rPr>
        <i/>
        <vertAlign val="subscript"/>
        <sz val="10"/>
        <rFont val="Arial"/>
        <family val="2"/>
      </rPr>
      <t>max</t>
    </r>
  </si>
  <si>
    <r>
      <t>OD</t>
    </r>
    <r>
      <rPr>
        <vertAlign val="subscript"/>
        <sz val="10"/>
        <rFont val="Arial"/>
        <family val="2"/>
      </rPr>
      <t>max</t>
    </r>
  </si>
  <si>
    <t>SB-MDR1-Sf9</t>
  </si>
  <si>
    <t>SB-MRP1-Sf9</t>
  </si>
  <si>
    <t>SB-MRP2-Sf9</t>
  </si>
  <si>
    <t>SB-MRP3-Sf9</t>
  </si>
  <si>
    <t>SB-ratMdr1b-Sf9</t>
  </si>
  <si>
    <t>SB-BCRP-HAM-Sf9</t>
  </si>
  <si>
    <t>SB-mouseBsep-HAM-Sf9</t>
  </si>
  <si>
    <t>Protocol</t>
  </si>
  <si>
    <t>ATP-PE-MDR1</t>
  </si>
  <si>
    <t>ATP-PE-MRP1</t>
  </si>
  <si>
    <t>ATP-PE-MRP2</t>
  </si>
  <si>
    <t>ATP-PE-MRP3</t>
  </si>
  <si>
    <t>ATP-PE-ratMdr1b</t>
  </si>
  <si>
    <t>ATP-PE-BCRP-HAM</t>
  </si>
  <si>
    <t>ATP-PE-mouseBsep</t>
  </si>
  <si>
    <t>time</t>
  </si>
  <si>
    <t>ug</t>
  </si>
  <si>
    <t>verapamil</t>
  </si>
  <si>
    <t>02.03.2006.</t>
  </si>
  <si>
    <t>04.07.2006.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</si>
</sst>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0.0"/>
  </numFmts>
  <fonts count="50">
    <font>
      <sz val="10"/>
      <name val="Arial"/>
      <family val="0"/>
    </font>
    <font>
      <b/>
      <sz val="14"/>
      <color indexed="17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8"/>
      <color indexed="8"/>
      <name val="Arial"/>
      <family val="0"/>
    </font>
    <font>
      <i/>
      <sz val="10"/>
      <name val="Arial"/>
      <family val="2"/>
    </font>
    <font>
      <b/>
      <sz val="10"/>
      <color indexed="18"/>
      <name val="Arial"/>
      <family val="2"/>
    </font>
    <font>
      <sz val="10"/>
      <name val="Symbol"/>
      <family val="1"/>
    </font>
    <font>
      <u val="single"/>
      <sz val="10"/>
      <name val="Arial"/>
      <family val="0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5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9.75"/>
      <color indexed="8"/>
      <name val="Symbol"/>
      <family val="0"/>
    </font>
    <font>
      <sz val="8.95"/>
      <color indexed="8"/>
      <name val="Arial"/>
      <family val="0"/>
    </font>
    <font>
      <b/>
      <sz val="9"/>
      <color indexed="8"/>
      <name val="Arial"/>
      <family val="0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u val="single"/>
      <vertAlign val="subscript"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2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vertical="center"/>
    </xf>
    <xf numFmtId="0" fontId="6" fillId="24" borderId="0" xfId="55" applyFont="1" applyFill="1" applyAlignment="1">
      <alignment vertical="center"/>
      <protection/>
    </xf>
    <xf numFmtId="0" fontId="7" fillId="24" borderId="0" xfId="0" applyFont="1" applyFill="1" applyAlignment="1">
      <alignment/>
    </xf>
    <xf numFmtId="0" fontId="7" fillId="24" borderId="0" xfId="55" applyFont="1" applyFill="1" applyAlignment="1">
      <alignment vertical="center"/>
      <protection/>
    </xf>
    <xf numFmtId="0" fontId="0" fillId="24" borderId="0" xfId="0" applyFont="1" applyFill="1" applyAlignment="1">
      <alignment horizontal="left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2" fontId="7" fillId="24" borderId="0" xfId="55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7" fillId="24" borderId="0" xfId="0" applyFont="1" applyFill="1" applyAlignment="1">
      <alignment horizontal="center"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0" xfId="55" applyFont="1" applyFill="1" applyAlignment="1">
      <alignment horizontal="left" vertical="center"/>
      <protection/>
    </xf>
    <xf numFmtId="2" fontId="7" fillId="24" borderId="0" xfId="0" applyNumberFormat="1" applyFont="1" applyFill="1" applyAlignment="1">
      <alignment horizontal="center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180" fontId="0" fillId="24" borderId="10" xfId="0" applyNumberFormat="1" applyFill="1" applyBorder="1" applyAlignment="1">
      <alignment/>
    </xf>
    <xf numFmtId="180" fontId="0" fillId="24" borderId="0" xfId="0" applyNumberFormat="1" applyFill="1" applyBorder="1" applyAlignment="1">
      <alignment/>
    </xf>
    <xf numFmtId="180" fontId="0" fillId="24" borderId="11" xfId="0" applyNumberFormat="1" applyFill="1" applyBorder="1" applyAlignment="1">
      <alignment/>
    </xf>
    <xf numFmtId="180" fontId="0" fillId="24" borderId="12" xfId="0" applyNumberFormat="1" applyFill="1" applyBorder="1" applyAlignment="1">
      <alignment/>
    </xf>
    <xf numFmtId="180" fontId="0" fillId="24" borderId="13" xfId="0" applyNumberFormat="1" applyFill="1" applyBorder="1" applyAlignment="1">
      <alignment/>
    </xf>
    <xf numFmtId="180" fontId="0" fillId="24" borderId="14" xfId="0" applyNumberFormat="1" applyFill="1" applyBorder="1" applyAlignment="1">
      <alignment/>
    </xf>
    <xf numFmtId="180" fontId="0" fillId="24" borderId="15" xfId="0" applyNumberFormat="1" applyFill="1" applyBorder="1" applyAlignment="1">
      <alignment/>
    </xf>
    <xf numFmtId="0" fontId="12" fillId="24" borderId="0" xfId="0" applyFont="1" applyFill="1" applyAlignment="1">
      <alignment horizontal="center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10" fillId="24" borderId="0" xfId="55" applyFont="1" applyFill="1" applyAlignment="1">
      <alignment horizontal="center" vertical="center"/>
      <protection/>
    </xf>
    <xf numFmtId="0" fontId="12" fillId="24" borderId="16" xfId="0" applyFont="1" applyFill="1" applyBorder="1" applyAlignment="1">
      <alignment horizontal="center"/>
    </xf>
    <xf numFmtId="0" fontId="12" fillId="24" borderId="17" xfId="0" applyFont="1" applyFill="1" applyBorder="1" applyAlignment="1">
      <alignment horizontal="center"/>
    </xf>
    <xf numFmtId="2" fontId="7" fillId="24" borderId="18" xfId="55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 horizontal="center"/>
    </xf>
    <xf numFmtId="2" fontId="0" fillId="24" borderId="0" xfId="0" applyNumberFormat="1" applyFill="1" applyBorder="1" applyAlignment="1">
      <alignment/>
    </xf>
    <xf numFmtId="2" fontId="0" fillId="24" borderId="19" xfId="0" applyNumberFormat="1" applyFill="1" applyBorder="1" applyAlignment="1">
      <alignment/>
    </xf>
    <xf numFmtId="2" fontId="0" fillId="24" borderId="20" xfId="0" applyNumberFormat="1" applyFill="1" applyBorder="1" applyAlignment="1">
      <alignment/>
    </xf>
    <xf numFmtId="2" fontId="0" fillId="24" borderId="21" xfId="0" applyNumberFormat="1" applyFill="1" applyBorder="1" applyAlignment="1">
      <alignment/>
    </xf>
    <xf numFmtId="2" fontId="0" fillId="24" borderId="18" xfId="0" applyNumberFormat="1" applyFill="1" applyBorder="1" applyAlignment="1">
      <alignment/>
    </xf>
    <xf numFmtId="2" fontId="0" fillId="24" borderId="22" xfId="0" applyNumberFormat="1" applyFill="1" applyBorder="1" applyAlignment="1">
      <alignment/>
    </xf>
    <xf numFmtId="2" fontId="0" fillId="24" borderId="23" xfId="0" applyNumberFormat="1" applyFill="1" applyBorder="1" applyAlignment="1">
      <alignment/>
    </xf>
    <xf numFmtId="2" fontId="0" fillId="24" borderId="17" xfId="0" applyNumberFormat="1" applyFill="1" applyBorder="1" applyAlignment="1">
      <alignment/>
    </xf>
    <xf numFmtId="2" fontId="0" fillId="24" borderId="24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2" fontId="0" fillId="24" borderId="14" xfId="0" applyNumberFormat="1" applyFill="1" applyBorder="1" applyAlignment="1">
      <alignment/>
    </xf>
    <xf numFmtId="2" fontId="0" fillId="24" borderId="12" xfId="0" applyNumberFormat="1" applyFill="1" applyBorder="1" applyAlignment="1">
      <alignment/>
    </xf>
    <xf numFmtId="2" fontId="0" fillId="24" borderId="15" xfId="0" applyNumberFormat="1" applyFill="1" applyBorder="1" applyAlignment="1">
      <alignment/>
    </xf>
    <xf numFmtId="0" fontId="7" fillId="24" borderId="0" xfId="0" applyFont="1" applyFill="1" applyAlignment="1">
      <alignment horizontal="left"/>
    </xf>
    <xf numFmtId="2" fontId="0" fillId="24" borderId="25" xfId="0" applyNumberFormat="1" applyFill="1" applyBorder="1" applyAlignment="1">
      <alignment/>
    </xf>
    <xf numFmtId="0" fontId="15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180" fontId="0" fillId="24" borderId="26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/>
    </xf>
    <xf numFmtId="2" fontId="0" fillId="24" borderId="27" xfId="0" applyNumberFormat="1" applyFill="1" applyBorder="1" applyAlignment="1">
      <alignment/>
    </xf>
    <xf numFmtId="0" fontId="7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55" applyFont="1" applyFill="1" applyAlignment="1">
      <alignment/>
      <protection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0" fillId="2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2" fillId="24" borderId="28" xfId="0" applyFont="1" applyFill="1" applyBorder="1" applyAlignment="1">
      <alignment horizontal="center"/>
    </xf>
    <xf numFmtId="0" fontId="46" fillId="24" borderId="0" xfId="0" applyFont="1" applyFill="1" applyAlignment="1">
      <alignment horizontal="left" vertical="center"/>
    </xf>
    <xf numFmtId="0" fontId="47" fillId="24" borderId="0" xfId="0" applyFont="1" applyFill="1" applyAlignment="1">
      <alignment horizontal="left" vertical="center"/>
    </xf>
    <xf numFmtId="0" fontId="46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2" fontId="0" fillId="24" borderId="0" xfId="0" applyNumberForma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7" fillId="24" borderId="14" xfId="0" applyFont="1" applyFill="1" applyBorder="1" applyAlignment="1">
      <alignment horizontal="center"/>
    </xf>
    <xf numFmtId="0" fontId="46" fillId="24" borderId="0" xfId="55" applyFont="1" applyFill="1" applyAlignment="1">
      <alignment horizontal="left" vertical="center"/>
      <protection/>
    </xf>
    <xf numFmtId="0" fontId="7" fillId="24" borderId="10" xfId="0" applyFont="1" applyFill="1" applyBorder="1" applyAlignment="1">
      <alignment horizontal="left"/>
    </xf>
    <xf numFmtId="180" fontId="0" fillId="24" borderId="29" xfId="0" applyNumberFormat="1" applyFill="1" applyBorder="1" applyAlignment="1">
      <alignment/>
    </xf>
    <xf numFmtId="0" fontId="7" fillId="24" borderId="12" xfId="0" applyFont="1" applyFill="1" applyBorder="1" applyAlignment="1">
      <alignment horizontal="left"/>
    </xf>
    <xf numFmtId="180" fontId="0" fillId="24" borderId="28" xfId="0" applyNumberFormat="1" applyFill="1" applyBorder="1" applyAlignment="1">
      <alignment/>
    </xf>
    <xf numFmtId="0" fontId="7" fillId="24" borderId="11" xfId="0" applyFont="1" applyFill="1" applyBorder="1" applyAlignment="1">
      <alignment horizontal="left"/>
    </xf>
    <xf numFmtId="0" fontId="0" fillId="4" borderId="30" xfId="0" applyFill="1" applyBorder="1" applyAlignment="1">
      <alignment/>
    </xf>
    <xf numFmtId="0" fontId="49" fillId="4" borderId="31" xfId="0" applyFont="1" applyFill="1" applyBorder="1" applyAlignment="1" applyProtection="1">
      <alignment/>
      <protection locked="0"/>
    </xf>
    <xf numFmtId="0" fontId="49" fillId="4" borderId="32" xfId="0" applyFont="1" applyFill="1" applyBorder="1" applyAlignment="1" applyProtection="1">
      <alignment/>
      <protection locked="0"/>
    </xf>
    <xf numFmtId="0" fontId="49" fillId="4" borderId="30" xfId="0" applyFont="1" applyFill="1" applyBorder="1" applyAlignment="1" applyProtection="1">
      <alignment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15" fontId="9" fillId="4" borderId="33" xfId="0" applyNumberFormat="1" applyFont="1" applyFill="1" applyBorder="1" applyAlignment="1" applyProtection="1">
      <alignment horizontal="right"/>
      <protection locked="0"/>
    </xf>
    <xf numFmtId="0" fontId="0" fillId="4" borderId="33" xfId="0" applyFont="1" applyFill="1" applyBorder="1" applyAlignment="1" applyProtection="1">
      <alignment horizontal="right"/>
      <protection locked="0"/>
    </xf>
    <xf numFmtId="0" fontId="0" fillId="4" borderId="34" xfId="0" applyFont="1" applyFill="1" applyBorder="1" applyAlignment="1" applyProtection="1">
      <alignment horizontal="right"/>
      <protection locked="0"/>
    </xf>
    <xf numFmtId="0" fontId="8" fillId="4" borderId="31" xfId="0" applyFont="1" applyFill="1" applyBorder="1" applyAlignment="1" applyProtection="1">
      <alignment horizontal="left" vertical="center"/>
      <protection locked="0"/>
    </xf>
    <xf numFmtId="0" fontId="0" fillId="4" borderId="32" xfId="0" applyFont="1" applyFill="1" applyBorder="1" applyAlignment="1" applyProtection="1">
      <alignment/>
      <protection locked="0"/>
    </xf>
    <xf numFmtId="0" fontId="0" fillId="4" borderId="30" xfId="0" applyFont="1" applyFill="1" applyBorder="1" applyAlignment="1" applyProtection="1">
      <alignment/>
      <protection locked="0"/>
    </xf>
    <xf numFmtId="0" fontId="7" fillId="4" borderId="33" xfId="0" applyFont="1" applyFill="1" applyBorder="1" applyAlignment="1" applyProtection="1">
      <alignment horizontal="right"/>
      <protection locked="0"/>
    </xf>
    <xf numFmtId="0" fontId="7" fillId="4" borderId="34" xfId="0" applyFont="1" applyFill="1" applyBorder="1" applyAlignment="1" applyProtection="1">
      <alignment horizontal="right"/>
      <protection locked="0"/>
    </xf>
    <xf numFmtId="0" fontId="0" fillId="4" borderId="26" xfId="0" applyFont="1" applyFill="1" applyBorder="1" applyAlignment="1" applyProtection="1">
      <alignment horizontal="center"/>
      <protection locked="0"/>
    </xf>
    <xf numFmtId="180" fontId="11" fillId="4" borderId="35" xfId="0" applyNumberFormat="1" applyFont="1" applyFill="1" applyBorder="1" applyAlignment="1" applyProtection="1">
      <alignment horizontal="right"/>
      <protection locked="0"/>
    </xf>
    <xf numFmtId="0" fontId="8" fillId="4" borderId="32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left"/>
    </xf>
    <xf numFmtId="0" fontId="13" fillId="24" borderId="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8" fillId="2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4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46" fillId="24" borderId="0" xfId="0" applyFont="1" applyFill="1" applyAlignment="1">
      <alignment horizontal="center" vertical="center"/>
    </xf>
    <xf numFmtId="0" fontId="47" fillId="24" borderId="0" xfId="0" applyFont="1" applyFill="1" applyAlignment="1">
      <alignment vertical="center"/>
    </xf>
    <xf numFmtId="0" fontId="13" fillId="24" borderId="0" xfId="0" applyFont="1" applyFill="1" applyAlignment="1">
      <alignment horizontal="center" vertical="center" wrapText="1"/>
    </xf>
    <xf numFmtId="49" fontId="9" fillId="4" borderId="33" xfId="0" applyNumberFormat="1" applyFont="1" applyFill="1" applyBorder="1" applyAlignment="1" applyProtection="1">
      <alignment horizontal="right"/>
      <protection locked="0"/>
    </xf>
    <xf numFmtId="180" fontId="11" fillId="4" borderId="36" xfId="0" applyNumberFormat="1" applyFont="1" applyFill="1" applyBorder="1" applyAlignment="1" applyProtection="1">
      <alignment horizontal="right"/>
      <protection locked="0"/>
    </xf>
    <xf numFmtId="180" fontId="11" fillId="4" borderId="37" xfId="0" applyNumberFormat="1" applyFont="1" applyFill="1" applyBorder="1" applyAlignment="1" applyProtection="1">
      <alignment horizontal="right"/>
      <protection locked="0"/>
    </xf>
    <xf numFmtId="180" fontId="11" fillId="4" borderId="38" xfId="0" applyNumberFormat="1" applyFont="1" applyFill="1" applyBorder="1" applyAlignment="1" applyProtection="1">
      <alignment horizontal="right"/>
      <protection locked="0"/>
    </xf>
    <xf numFmtId="180" fontId="11" fillId="4" borderId="39" xfId="0" applyNumberFormat="1" applyFont="1" applyFill="1" applyBorder="1" applyAlignment="1" applyProtection="1">
      <alignment horizontal="right"/>
      <protection locked="0"/>
    </xf>
    <xf numFmtId="180" fontId="11" fillId="4" borderId="7" xfId="0" applyNumberFormat="1" applyFont="1" applyFill="1" applyBorder="1" applyAlignment="1" applyProtection="1">
      <alignment horizontal="right"/>
      <protection locked="0"/>
    </xf>
    <xf numFmtId="180" fontId="11" fillId="4" borderId="40" xfId="0" applyNumberFormat="1" applyFont="1" applyFill="1" applyBorder="1" applyAlignment="1" applyProtection="1">
      <alignment horizontal="right"/>
      <protection locked="0"/>
    </xf>
    <xf numFmtId="180" fontId="11" fillId="4" borderId="41" xfId="0" applyNumberFormat="1" applyFont="1" applyFill="1" applyBorder="1" applyAlignment="1" applyProtection="1">
      <alignment horizontal="right"/>
      <protection locked="0"/>
    </xf>
    <xf numFmtId="180" fontId="11" fillId="4" borderId="42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"/>
          <c:w val="0.92375"/>
          <c:h val="0.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'ATPase assay'!$C$24:$C$26</c:f>
                <c:numCache>
                  <c:ptCount val="3"/>
                  <c:pt idx="0">
                    <c:v>0.004856267428111159</c:v>
                  </c:pt>
                  <c:pt idx="1">
                    <c:v>0.01936491673103713</c:v>
                  </c:pt>
                  <c:pt idx="2">
                    <c:v>0.009746794344808992</c:v>
                  </c:pt>
                </c:numCache>
              </c:numRef>
            </c:plus>
            <c:minus>
              <c:numRef>
                <c:f>'ATPase assay'!$C$24:$C$26</c:f>
                <c:numCache>
                  <c:ptCount val="3"/>
                  <c:pt idx="0">
                    <c:v>0.004856267428111159</c:v>
                  </c:pt>
                  <c:pt idx="1">
                    <c:v>0.01936491673103713</c:v>
                  </c:pt>
                  <c:pt idx="2">
                    <c:v>0.009746794344808992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'ATPase assay'!$A$24:$A$26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xVal>
          <c:yVal>
            <c:numRef>
              <c:f>'ATPase assay'!$B$24:$B$26</c:f>
              <c:numCache>
                <c:ptCount val="3"/>
                <c:pt idx="0">
                  <c:v>0.20775</c:v>
                </c:pt>
                <c:pt idx="1">
                  <c:v>1.3515000000000001</c:v>
                </c:pt>
                <c:pt idx="2">
                  <c:v>2.4885</c:v>
                </c:pt>
              </c:numCache>
            </c:numRef>
          </c:yVal>
          <c:smooth val="0"/>
        </c:ser>
        <c:axId val="36475399"/>
        <c:axId val="42464088"/>
      </c:scatterChart>
      <c:valAx>
        <c:axId val="36475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 (nmol/well)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4088"/>
        <c:crosses val="autoZero"/>
        <c:crossBetween val="midCat"/>
        <c:dispUnits/>
      </c:valAx>
      <c:valAx>
        <c:axId val="42464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OD (620 nm)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53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Vanadate sensitive ATPase activity</a:t>
            </a:r>
          </a:p>
        </c:rich>
      </c:tx>
      <c:layout>
        <c:manualLayout>
          <c:xMode val="factor"/>
          <c:yMode val="factor"/>
          <c:x val="0.12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355"/>
          <c:w val="0.90825"/>
          <c:h val="0.7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'ATPase assay'!$F$52</c:f>
              <c:strCache>
                <c:ptCount val="1"/>
                <c:pt idx="0">
                  <c:v>Activation study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'ATPase assay'!$G$54:$G$61</c:f>
                <c:numCache>
                  <c:ptCount val="8"/>
                  <c:pt idx="0">
                    <c:v>0.9485172707567244</c:v>
                  </c:pt>
                  <c:pt idx="1">
                    <c:v>0.684884329795601</c:v>
                  </c:pt>
                  <c:pt idx="2">
                    <c:v>1.0541107337648863</c:v>
                  </c:pt>
                  <c:pt idx="3">
                    <c:v>1.7150154305038228</c:v>
                  </c:pt>
                  <c:pt idx="4">
                    <c:v>1.3255478643280492</c:v>
                  </c:pt>
                  <c:pt idx="5">
                    <c:v>1.7150154305038163</c:v>
                  </c:pt>
                  <c:pt idx="6">
                    <c:v>0.8614220192650858</c:v>
                  </c:pt>
                  <c:pt idx="7">
                    <c:v>2.545289974560994</c:v>
                  </c:pt>
                </c:numCache>
              </c:numRef>
            </c:plus>
            <c:minus>
              <c:numRef>
                <c:f>'ATPase assay'!$G$54:$G$61</c:f>
                <c:numCache>
                  <c:ptCount val="8"/>
                  <c:pt idx="0">
                    <c:v>0.9485172707567244</c:v>
                  </c:pt>
                  <c:pt idx="1">
                    <c:v>0.684884329795601</c:v>
                  </c:pt>
                  <c:pt idx="2">
                    <c:v>1.0541107337648863</c:v>
                  </c:pt>
                  <c:pt idx="3">
                    <c:v>1.7150154305038228</c:v>
                  </c:pt>
                  <c:pt idx="4">
                    <c:v>1.3255478643280492</c:v>
                  </c:pt>
                  <c:pt idx="5">
                    <c:v>1.7150154305038163</c:v>
                  </c:pt>
                  <c:pt idx="6">
                    <c:v>0.8614220192650858</c:v>
                  </c:pt>
                  <c:pt idx="7">
                    <c:v>2.545289974560994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'ATPase assay'!$E$54:$E$61</c:f>
              <c:numCache>
                <c:ptCount val="8"/>
                <c:pt idx="0">
                  <c:v>100</c:v>
                </c:pt>
                <c:pt idx="1">
                  <c:v>33.333333333333336</c:v>
                </c:pt>
                <c:pt idx="2">
                  <c:v>11.111111111111112</c:v>
                </c:pt>
                <c:pt idx="3">
                  <c:v>3.703703703703704</c:v>
                </c:pt>
                <c:pt idx="4">
                  <c:v>1.234567901234568</c:v>
                </c:pt>
                <c:pt idx="5">
                  <c:v>0.41152263374485604</c:v>
                </c:pt>
                <c:pt idx="6">
                  <c:v>0.13717421124828535</c:v>
                </c:pt>
                <c:pt idx="7">
                  <c:v>0.045724737082761785</c:v>
                </c:pt>
              </c:numCache>
            </c:numRef>
          </c:xVal>
          <c:yVal>
            <c:numRef>
              <c:f>'ATPase assay'!$F$54:$F$61</c:f>
              <c:numCache>
                <c:ptCount val="8"/>
                <c:pt idx="0">
                  <c:v>17.362709634988498</c:v>
                </c:pt>
                <c:pt idx="1">
                  <c:v>19.55497095253756</c:v>
                </c:pt>
                <c:pt idx="2">
                  <c:v>19.511125726186563</c:v>
                </c:pt>
                <c:pt idx="3">
                  <c:v>20.651101611312072</c:v>
                </c:pt>
                <c:pt idx="4">
                  <c:v>17.231173955935567</c:v>
                </c:pt>
                <c:pt idx="5">
                  <c:v>16.52965033431986</c:v>
                </c:pt>
                <c:pt idx="6">
                  <c:v>16.178888523512</c:v>
                </c:pt>
                <c:pt idx="7">
                  <c:v>13.811246300559013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'ATPase assay'!$H$52</c:f>
              <c:strCache>
                <c:ptCount val="1"/>
                <c:pt idx="0">
                  <c:v>Inhibition study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'ATPase assay'!$I$54:$I$61</c:f>
                <c:numCache>
                  <c:ptCount val="8"/>
                  <c:pt idx="0">
                    <c:v>3.784429793189285</c:v>
                  </c:pt>
                  <c:pt idx="1">
                    <c:v>1.4699598477904365</c:v>
                  </c:pt>
                  <c:pt idx="2">
                    <c:v>2.1164123005409947</c:v>
                  </c:pt>
                  <c:pt idx="3">
                    <c:v>0.7466572998323548</c:v>
                  </c:pt>
                  <c:pt idx="4">
                    <c:v>2.549063571851135</c:v>
                  </c:pt>
                  <c:pt idx="5">
                    <c:v>0.49991249593298387</c:v>
                  </c:pt>
                  <c:pt idx="6">
                    <c:v>5.096995776937268</c:v>
                  </c:pt>
                  <c:pt idx="7">
                    <c:v>2.33493841160922</c:v>
                  </c:pt>
                </c:numCache>
              </c:numRef>
            </c:plus>
            <c:minus>
              <c:numRef>
                <c:f>'ATPase assay'!$I$54:$I$61</c:f>
                <c:numCache>
                  <c:ptCount val="8"/>
                  <c:pt idx="0">
                    <c:v>3.784429793189285</c:v>
                  </c:pt>
                  <c:pt idx="1">
                    <c:v>1.4699598477904365</c:v>
                  </c:pt>
                  <c:pt idx="2">
                    <c:v>2.1164123005409947</c:v>
                  </c:pt>
                  <c:pt idx="3">
                    <c:v>0.7466572998323548</c:v>
                  </c:pt>
                  <c:pt idx="4">
                    <c:v>2.549063571851135</c:v>
                  </c:pt>
                  <c:pt idx="5">
                    <c:v>0.49991249593298387</c:v>
                  </c:pt>
                  <c:pt idx="6">
                    <c:v>5.096995776937268</c:v>
                  </c:pt>
                  <c:pt idx="7">
                    <c:v>2.33493841160922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'ATPase assay'!$E$54:$E$61</c:f>
              <c:numCache>
                <c:ptCount val="8"/>
                <c:pt idx="0">
                  <c:v>100</c:v>
                </c:pt>
                <c:pt idx="1">
                  <c:v>33.333333333333336</c:v>
                </c:pt>
                <c:pt idx="2">
                  <c:v>11.111111111111112</c:v>
                </c:pt>
                <c:pt idx="3">
                  <c:v>3.703703703703704</c:v>
                </c:pt>
                <c:pt idx="4">
                  <c:v>1.234567901234568</c:v>
                </c:pt>
                <c:pt idx="5">
                  <c:v>0.41152263374485604</c:v>
                </c:pt>
                <c:pt idx="6">
                  <c:v>0.13717421124828535</c:v>
                </c:pt>
                <c:pt idx="7">
                  <c:v>0.045724737082761785</c:v>
                </c:pt>
              </c:numCache>
            </c:numRef>
          </c:xVal>
          <c:yVal>
            <c:numRef>
              <c:f>'ATPase assay'!$H$54:$H$61</c:f>
              <c:numCache>
                <c:ptCount val="8"/>
                <c:pt idx="0">
                  <c:v>25.561766962621974</c:v>
                </c:pt>
                <c:pt idx="1">
                  <c:v>37.4438233037378</c:v>
                </c:pt>
                <c:pt idx="2">
                  <c:v>50.20278417187332</c:v>
                </c:pt>
                <c:pt idx="3">
                  <c:v>58.53337717855971</c:v>
                </c:pt>
                <c:pt idx="4">
                  <c:v>60.067960100844054</c:v>
                </c:pt>
                <c:pt idx="5">
                  <c:v>59.84873396908914</c:v>
                </c:pt>
                <c:pt idx="6">
                  <c:v>59.322591252877366</c:v>
                </c:pt>
                <c:pt idx="7">
                  <c:v>55.683437465745925</c:v>
                </c:pt>
              </c:numCache>
            </c:numRef>
          </c:yVal>
          <c:smooth val="1"/>
        </c:ser>
        <c:axId val="365529"/>
        <c:axId val="17910922"/>
      </c:scatterChart>
      <c:valAx>
        <c:axId val="36552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of test drug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922"/>
        <c:crosses val="autoZero"/>
        <c:crossBetween val="midCat"/>
        <c:dispUnits/>
      </c:valAx>
      <c:valAx>
        <c:axId val="1791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nmol Pi/mg protein/min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529"/>
        <c:crossesAt val="0.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85"/>
          <c:y val="0"/>
          <c:w val="0.259"/>
          <c:h val="0.11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ATPase activity</a:t>
            </a:r>
          </a:p>
        </c:rich>
      </c:tx>
      <c:layout>
        <c:manualLayout>
          <c:xMode val="factor"/>
          <c:yMode val="factor"/>
          <c:x val="0.13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3575"/>
          <c:w val="0.89775"/>
          <c:h val="0.76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'ATPase assay'!$J$52</c:f>
              <c:strCache>
                <c:ptCount val="1"/>
                <c:pt idx="0">
                  <c:v>Activation study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'ATPase assay'!$K$54:$K$61</c:f>
                <c:numCache>
                  <c:ptCount val="8"/>
                  <c:pt idx="0">
                    <c:v>2.6349948419956126</c:v>
                  </c:pt>
                  <c:pt idx="1">
                    <c:v>1.9026186786617736</c:v>
                  </c:pt>
                  <c:pt idx="2">
                    <c:v>2.9283350256202967</c:v>
                  </c:pt>
                  <c:pt idx="3">
                    <c:v>4.764337933156629</c:v>
                  </c:pt>
                  <c:pt idx="4">
                    <c:v>3.6823913417371457</c:v>
                  </c:pt>
                  <c:pt idx="5">
                    <c:v>4.764337933156611</c:v>
                  </c:pt>
                  <c:pt idx="6">
                    <c:v>2.3930429603396393</c:v>
                  </c:pt>
                  <c:pt idx="7">
                    <c:v>7.070852752107168</c:v>
                  </c:pt>
                </c:numCache>
              </c:numRef>
            </c:plus>
            <c:minus>
              <c:numRef>
                <c:f>'ATPase assay'!$K$54:$K$61</c:f>
                <c:numCache>
                  <c:ptCount val="8"/>
                  <c:pt idx="0">
                    <c:v>2.6349948419956126</c:v>
                  </c:pt>
                  <c:pt idx="1">
                    <c:v>1.9026186786617736</c:v>
                  </c:pt>
                  <c:pt idx="2">
                    <c:v>2.9283350256202967</c:v>
                  </c:pt>
                  <c:pt idx="3">
                    <c:v>4.764337933156629</c:v>
                  </c:pt>
                  <c:pt idx="4">
                    <c:v>3.6823913417371457</c:v>
                  </c:pt>
                  <c:pt idx="5">
                    <c:v>4.764337933156611</c:v>
                  </c:pt>
                  <c:pt idx="6">
                    <c:v>2.3930429603396393</c:v>
                  </c:pt>
                  <c:pt idx="7">
                    <c:v>7.070852752107168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'ATPase assay'!$E$54:$E$61</c:f>
              <c:numCache>
                <c:ptCount val="8"/>
                <c:pt idx="0">
                  <c:v>100</c:v>
                </c:pt>
                <c:pt idx="1">
                  <c:v>33.333333333333336</c:v>
                </c:pt>
                <c:pt idx="2">
                  <c:v>11.111111111111112</c:v>
                </c:pt>
                <c:pt idx="3">
                  <c:v>3.703703703703704</c:v>
                </c:pt>
                <c:pt idx="4">
                  <c:v>1.234567901234568</c:v>
                </c:pt>
                <c:pt idx="5">
                  <c:v>0.41152263374485604</c:v>
                </c:pt>
                <c:pt idx="6">
                  <c:v>0.13717421124828535</c:v>
                </c:pt>
                <c:pt idx="7">
                  <c:v>0.045724737082761785</c:v>
                </c:pt>
              </c:numCache>
            </c:numRef>
          </c:xVal>
          <c:yVal>
            <c:numRef>
              <c:f>'ATPase assay'!$J$54:$J$61</c:f>
              <c:numCache>
                <c:ptCount val="8"/>
                <c:pt idx="0">
                  <c:v>0.791717417783185</c:v>
                </c:pt>
                <c:pt idx="1">
                  <c:v>6.881851400730842</c:v>
                </c:pt>
                <c:pt idx="2">
                  <c:v>6.760048721071849</c:v>
                </c:pt>
                <c:pt idx="3">
                  <c:v>9.926918392204643</c:v>
                </c:pt>
                <c:pt idx="4">
                  <c:v>0.4263093788063678</c:v>
                </c:pt>
                <c:pt idx="5">
                  <c:v>-1.5225334957369547</c:v>
                </c:pt>
                <c:pt idx="6">
                  <c:v>-2.496954933008548</c:v>
                </c:pt>
                <c:pt idx="7">
                  <c:v>-9.074299634591988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'ATPase assay'!$L$52</c:f>
              <c:strCache>
                <c:ptCount val="1"/>
                <c:pt idx="0">
                  <c:v>Inhibition study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'ATPase assay'!$M$54:$M$61</c:f>
                <c:numCache>
                  <c:ptCount val="8"/>
                  <c:pt idx="0">
                    <c:v>10.513201279922605</c:v>
                  </c:pt>
                  <c:pt idx="1">
                    <c:v>4.083569942567646</c:v>
                  </c:pt>
                  <c:pt idx="2">
                    <c:v>5.879424305065617</c:v>
                  </c:pt>
                  <c:pt idx="3">
                    <c:v>2.0742248923174693</c:v>
                  </c:pt>
                  <c:pt idx="4">
                    <c:v>7.08133586053529</c:v>
                  </c:pt>
                  <c:pt idx="5">
                    <c:v>1.3887642205836204</c:v>
                  </c:pt>
                  <c:pt idx="6">
                    <c:v>14.159528767660984</c:v>
                  </c:pt>
                  <c:pt idx="7">
                    <c:v>6.486493035661056</c:v>
                  </c:pt>
                </c:numCache>
              </c:numRef>
            </c:plus>
            <c:minus>
              <c:numRef>
                <c:f>'ATPase assay'!$M$54:$M$61</c:f>
                <c:numCache>
                  <c:ptCount val="8"/>
                  <c:pt idx="0">
                    <c:v>10.513201279922605</c:v>
                  </c:pt>
                  <c:pt idx="1">
                    <c:v>4.083569942567646</c:v>
                  </c:pt>
                  <c:pt idx="2">
                    <c:v>5.879424305065617</c:v>
                  </c:pt>
                  <c:pt idx="3">
                    <c:v>2.0742248923174693</c:v>
                  </c:pt>
                  <c:pt idx="4">
                    <c:v>7.08133586053529</c:v>
                  </c:pt>
                  <c:pt idx="5">
                    <c:v>1.3887642205836204</c:v>
                  </c:pt>
                  <c:pt idx="6">
                    <c:v>14.159528767660984</c:v>
                  </c:pt>
                  <c:pt idx="7">
                    <c:v>6.486493035661056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'ATPase assay'!$E$54:$E$61</c:f>
              <c:numCache>
                <c:ptCount val="8"/>
                <c:pt idx="0">
                  <c:v>100</c:v>
                </c:pt>
                <c:pt idx="1">
                  <c:v>33.333333333333336</c:v>
                </c:pt>
                <c:pt idx="2">
                  <c:v>11.111111111111112</c:v>
                </c:pt>
                <c:pt idx="3">
                  <c:v>3.703703703703704</c:v>
                </c:pt>
                <c:pt idx="4">
                  <c:v>1.234567901234568</c:v>
                </c:pt>
                <c:pt idx="5">
                  <c:v>0.41152263374485604</c:v>
                </c:pt>
                <c:pt idx="6">
                  <c:v>0.13717421124828535</c:v>
                </c:pt>
                <c:pt idx="7">
                  <c:v>0.045724737082761785</c:v>
                </c:pt>
              </c:numCache>
            </c:numRef>
          </c:xVal>
          <c:yVal>
            <c:numRef>
              <c:f>'ATPase assay'!$L$54:$L$61</c:f>
              <c:numCache>
                <c:ptCount val="8"/>
                <c:pt idx="0">
                  <c:v>23.56881851400733</c:v>
                </c:pt>
                <c:pt idx="1">
                  <c:v>56.577344701583385</c:v>
                </c:pt>
                <c:pt idx="2">
                  <c:v>92.0219244823386</c:v>
                </c:pt>
                <c:pt idx="3">
                  <c:v>115.16443361753959</c:v>
                </c:pt>
                <c:pt idx="4">
                  <c:v>119.42752740560292</c:v>
                </c:pt>
                <c:pt idx="5">
                  <c:v>118.81851400730814</c:v>
                </c:pt>
                <c:pt idx="6">
                  <c:v>117.35688185140067</c:v>
                </c:pt>
                <c:pt idx="7">
                  <c:v>107.24725943970765</c:v>
                </c:pt>
              </c:numCache>
            </c:numRef>
          </c:yVal>
          <c:smooth val="1"/>
        </c:ser>
        <c:axId val="5219947"/>
        <c:axId val="54450812"/>
      </c:scatterChart>
      <c:valAx>
        <c:axId val="521994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of test drug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50812"/>
        <c:crosses val="autoZero"/>
        <c:crossBetween val="midCat"/>
        <c:dispUnits/>
      </c:valAx>
      <c:valAx>
        <c:axId val="54450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control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947"/>
        <c:crossesAt val="0.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275"/>
          <c:y val="0"/>
          <c:w val="0.33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609600</xdr:colOff>
      <xdr:row>0</xdr:row>
      <xdr:rowOff>66675</xdr:rowOff>
    </xdr:from>
    <xdr:to>
      <xdr:col>13</xdr:col>
      <xdr:colOff>542925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66675"/>
          <a:ext cx="12287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29</xdr:row>
      <xdr:rowOff>38100</xdr:rowOff>
    </xdr:from>
    <xdr:to>
      <xdr:col>3</xdr:col>
      <xdr:colOff>66675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142875" y="5419725"/>
        <a:ext cx="2705100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62</xdr:row>
      <xdr:rowOff>9525</xdr:rowOff>
    </xdr:from>
    <xdr:to>
      <xdr:col>6</xdr:col>
      <xdr:colOff>476250</xdr:colOff>
      <xdr:row>83</xdr:row>
      <xdr:rowOff>152400</xdr:rowOff>
    </xdr:to>
    <xdr:graphicFrame>
      <xdr:nvGraphicFramePr>
        <xdr:cNvPr id="3" name="Chart 10"/>
        <xdr:cNvGraphicFramePr/>
      </xdr:nvGraphicFramePr>
      <xdr:xfrm>
        <a:off x="152400" y="11582400"/>
        <a:ext cx="504825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495300</xdr:colOff>
      <xdr:row>62</xdr:row>
      <xdr:rowOff>38100</xdr:rowOff>
    </xdr:from>
    <xdr:to>
      <xdr:col>13</xdr:col>
      <xdr:colOff>638175</xdr:colOff>
      <xdr:row>83</xdr:row>
      <xdr:rowOff>133350</xdr:rowOff>
    </xdr:to>
    <xdr:graphicFrame>
      <xdr:nvGraphicFramePr>
        <xdr:cNvPr id="4" name="Chart 11"/>
        <xdr:cNvGraphicFramePr/>
      </xdr:nvGraphicFramePr>
      <xdr:xfrm>
        <a:off x="5219700" y="11610975"/>
        <a:ext cx="46767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BreakPreview" zoomScaleNormal="50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22.28125" style="18" customWidth="1"/>
    <col min="2" max="14" width="9.7109375" style="0" customWidth="1"/>
    <col min="15" max="15" width="12.7109375" style="0" customWidth="1"/>
    <col min="16" max="16" width="21.8515625" style="0" customWidth="1"/>
    <col min="17" max="17" width="17.8515625" style="0" customWidth="1"/>
  </cols>
  <sheetData>
    <row r="1" spans="1:17" ht="18" customHeight="1">
      <c r="A1" s="68" t="s">
        <v>0</v>
      </c>
      <c r="B1" s="1"/>
      <c r="C1" s="95"/>
      <c r="D1" s="96"/>
      <c r="E1" s="97"/>
      <c r="F1" s="2"/>
      <c r="G1" s="2"/>
      <c r="H1" s="3"/>
      <c r="I1" s="4"/>
      <c r="J1" s="4"/>
      <c r="K1" s="5"/>
      <c r="L1" s="6"/>
      <c r="M1" s="6"/>
      <c r="N1" s="21"/>
      <c r="O1" s="21"/>
      <c r="P1" s="21"/>
      <c r="Q1" s="19"/>
    </row>
    <row r="2" spans="1:19" ht="18" customHeight="1">
      <c r="A2" s="68" t="s">
        <v>37</v>
      </c>
      <c r="B2" s="1"/>
      <c r="C2" s="66" t="s">
        <v>38</v>
      </c>
      <c r="D2" s="2"/>
      <c r="E2" s="2"/>
      <c r="F2" s="2"/>
      <c r="G2" s="2"/>
      <c r="H2" s="3"/>
      <c r="I2" s="4"/>
      <c r="J2" s="4"/>
      <c r="K2" s="5"/>
      <c r="L2" s="6"/>
      <c r="M2" s="6"/>
      <c r="N2" s="21"/>
      <c r="O2" s="21"/>
      <c r="P2" s="21"/>
      <c r="Q2" s="19"/>
      <c r="R2" t="s">
        <v>78</v>
      </c>
      <c r="S2" t="s">
        <v>79</v>
      </c>
    </row>
    <row r="3" spans="1:19" ht="18">
      <c r="A3" s="68" t="s">
        <v>1</v>
      </c>
      <c r="B3" s="7"/>
      <c r="C3" s="98" t="s">
        <v>67</v>
      </c>
      <c r="D3" s="109"/>
      <c r="E3" s="94"/>
      <c r="F3" s="10" t="s">
        <v>2</v>
      </c>
      <c r="G3" s="8"/>
      <c r="H3" s="102" t="s">
        <v>80</v>
      </c>
      <c r="I3" s="103"/>
      <c r="J3" s="104"/>
      <c r="K3" s="5"/>
      <c r="L3" s="6"/>
      <c r="M3" s="6"/>
      <c r="N3" s="21"/>
      <c r="O3" s="21"/>
      <c r="P3" s="40" t="s">
        <v>63</v>
      </c>
      <c r="Q3" s="19" t="s">
        <v>71</v>
      </c>
      <c r="R3">
        <v>10</v>
      </c>
      <c r="S3">
        <v>4</v>
      </c>
    </row>
    <row r="4" spans="1:19" s="39" customFormat="1" ht="13.5" customHeight="1">
      <c r="A4" s="70" t="s">
        <v>17</v>
      </c>
      <c r="B4" s="12"/>
      <c r="C4" s="127" t="s">
        <v>81</v>
      </c>
      <c r="D4" s="71"/>
      <c r="E4" s="40"/>
      <c r="F4" s="72" t="s">
        <v>3</v>
      </c>
      <c r="G4" s="72"/>
      <c r="H4" s="100">
        <v>84</v>
      </c>
      <c r="I4" s="11"/>
      <c r="J4" s="40"/>
      <c r="K4" s="73"/>
      <c r="L4" s="74"/>
      <c r="M4" s="74"/>
      <c r="N4" s="40"/>
      <c r="O4" s="40"/>
      <c r="P4" s="40" t="s">
        <v>64</v>
      </c>
      <c r="Q4" s="19" t="s">
        <v>72</v>
      </c>
      <c r="R4" s="39">
        <v>10</v>
      </c>
      <c r="S4" s="39">
        <v>8</v>
      </c>
    </row>
    <row r="5" spans="1:19" s="39" customFormat="1" ht="13.5" customHeight="1">
      <c r="A5" s="70" t="s">
        <v>4</v>
      </c>
      <c r="B5" s="12"/>
      <c r="C5" s="99" t="s">
        <v>82</v>
      </c>
      <c r="D5" s="15"/>
      <c r="E5" s="40"/>
      <c r="F5" s="12" t="s">
        <v>5</v>
      </c>
      <c r="G5" s="12"/>
      <c r="H5" s="100">
        <v>3</v>
      </c>
      <c r="I5" s="15"/>
      <c r="J5" s="40"/>
      <c r="K5" s="73"/>
      <c r="L5" s="74"/>
      <c r="M5" s="74"/>
      <c r="N5" s="40"/>
      <c r="O5" s="40"/>
      <c r="P5" s="40" t="s">
        <v>65</v>
      </c>
      <c r="Q5" s="19" t="s">
        <v>73</v>
      </c>
      <c r="R5" s="39">
        <v>10</v>
      </c>
      <c r="S5" s="39">
        <v>8</v>
      </c>
    </row>
    <row r="6" spans="1:19" s="39" customFormat="1" ht="13.5" customHeight="1">
      <c r="A6" s="70" t="s">
        <v>6</v>
      </c>
      <c r="B6" s="12"/>
      <c r="C6" s="100">
        <f ca="1">OFFSET(R2,MATCH(C3,P3:P9,0),0,1)</f>
        <v>10</v>
      </c>
      <c r="D6" s="15"/>
      <c r="E6" s="40"/>
      <c r="F6" s="13" t="s">
        <v>7</v>
      </c>
      <c r="G6" s="13"/>
      <c r="H6" s="100"/>
      <c r="I6" s="15"/>
      <c r="J6" s="40"/>
      <c r="K6" s="15"/>
      <c r="L6" s="15"/>
      <c r="M6" s="15"/>
      <c r="N6" s="40"/>
      <c r="O6" s="40"/>
      <c r="P6" s="40" t="s">
        <v>66</v>
      </c>
      <c r="Q6" s="19" t="s">
        <v>74</v>
      </c>
      <c r="R6" s="39">
        <v>10</v>
      </c>
      <c r="S6" s="39">
        <v>8</v>
      </c>
    </row>
    <row r="7" spans="1:19" s="40" customFormat="1" ht="13.5" customHeight="1">
      <c r="A7" s="70" t="s">
        <v>29</v>
      </c>
      <c r="B7" s="12"/>
      <c r="C7" s="101">
        <f ca="1">OFFSET(S2,MATCH(C3,P3:P9,0),0,1)</f>
        <v>4</v>
      </c>
      <c r="D7" s="15"/>
      <c r="F7" s="13" t="s">
        <v>8</v>
      </c>
      <c r="G7" s="13"/>
      <c r="H7" s="100"/>
      <c r="I7" s="15"/>
      <c r="K7" s="15"/>
      <c r="L7" s="15"/>
      <c r="M7" s="15"/>
      <c r="P7" s="40" t="s">
        <v>67</v>
      </c>
      <c r="Q7" s="19" t="s">
        <v>75</v>
      </c>
      <c r="R7" s="40">
        <v>10</v>
      </c>
      <c r="S7" s="40">
        <v>4</v>
      </c>
    </row>
    <row r="8" spans="1:19" s="40" customFormat="1" ht="13.5" customHeight="1">
      <c r="A8" s="70"/>
      <c r="F8" s="12" t="s">
        <v>3</v>
      </c>
      <c r="G8" s="12"/>
      <c r="H8" s="105">
        <v>5</v>
      </c>
      <c r="I8" s="15" t="s">
        <v>9</v>
      </c>
      <c r="K8" s="15"/>
      <c r="L8" s="15"/>
      <c r="M8" s="15"/>
      <c r="P8" s="40" t="s">
        <v>68</v>
      </c>
      <c r="Q8" s="19" t="s">
        <v>76</v>
      </c>
      <c r="R8" s="40">
        <v>10</v>
      </c>
      <c r="S8" s="40">
        <v>4</v>
      </c>
    </row>
    <row r="9" spans="1:19" s="40" customFormat="1" ht="13.5" customHeight="1">
      <c r="A9" s="70" t="s">
        <v>70</v>
      </c>
      <c r="C9" s="111" t="str">
        <f ca="1">OFFSET($Q$2,MATCH($C$3,P3:P9,0),0,1)</f>
        <v>ATP-PE-ratMdr1b</v>
      </c>
      <c r="D9" s="111"/>
      <c r="F9" s="12"/>
      <c r="G9" s="12"/>
      <c r="H9" s="105">
        <v>3</v>
      </c>
      <c r="I9" s="63" t="s">
        <v>10</v>
      </c>
      <c r="K9" s="107" t="s">
        <v>11</v>
      </c>
      <c r="M9" s="15"/>
      <c r="P9" s="40" t="s">
        <v>69</v>
      </c>
      <c r="Q9" s="19" t="s">
        <v>77</v>
      </c>
      <c r="R9" s="40">
        <v>15</v>
      </c>
      <c r="S9" s="40">
        <v>8</v>
      </c>
    </row>
    <row r="10" spans="1:13" s="40" customFormat="1" ht="13.5" customHeight="1">
      <c r="A10" s="70"/>
      <c r="D10" s="22"/>
      <c r="F10" s="12" t="s">
        <v>41</v>
      </c>
      <c r="G10" s="12"/>
      <c r="H10" s="106">
        <v>50</v>
      </c>
      <c r="I10" s="63"/>
      <c r="K10" s="76"/>
      <c r="M10" s="15"/>
    </row>
    <row r="11" spans="1:17" ht="12.75">
      <c r="A11" s="14"/>
      <c r="B11" s="14"/>
      <c r="C11" s="4"/>
      <c r="D11" s="9"/>
      <c r="E11" s="85"/>
      <c r="F11" s="86"/>
      <c r="G11" s="4"/>
      <c r="H11" s="21"/>
      <c r="I11" s="21"/>
      <c r="J11" s="21"/>
      <c r="K11" s="21"/>
      <c r="L11" s="4"/>
      <c r="M11" s="4"/>
      <c r="N11" s="21"/>
      <c r="O11" s="21"/>
      <c r="P11" s="40"/>
      <c r="Q11" s="19"/>
    </row>
    <row r="12" spans="1:17" ht="39" customHeight="1">
      <c r="A12" s="88" t="s">
        <v>56</v>
      </c>
      <c r="B12" s="121" t="s">
        <v>13</v>
      </c>
      <c r="C12" s="122"/>
      <c r="D12" s="122"/>
      <c r="E12" s="123"/>
      <c r="F12" s="112" t="s">
        <v>2</v>
      </c>
      <c r="G12" s="112"/>
      <c r="H12" s="112" t="s">
        <v>30</v>
      </c>
      <c r="I12" s="112"/>
      <c r="J12" s="113" t="s">
        <v>42</v>
      </c>
      <c r="K12" s="113"/>
      <c r="L12" s="113" t="s">
        <v>43</v>
      </c>
      <c r="M12" s="113"/>
      <c r="N12" s="28"/>
      <c r="O12" s="21"/>
      <c r="P12" s="40"/>
      <c r="Q12" s="19"/>
    </row>
    <row r="13" spans="1:17" ht="12.75">
      <c r="A13" s="87" t="s">
        <v>46</v>
      </c>
      <c r="B13" s="128">
        <v>0.205</v>
      </c>
      <c r="C13" s="129">
        <v>0.206</v>
      </c>
      <c r="D13" s="129">
        <v>0.215</v>
      </c>
      <c r="E13" s="129">
        <v>0.205</v>
      </c>
      <c r="F13" s="129">
        <v>1.082</v>
      </c>
      <c r="G13" s="129">
        <v>1.079</v>
      </c>
      <c r="H13" s="129">
        <v>0.875</v>
      </c>
      <c r="I13" s="129">
        <v>0.89</v>
      </c>
      <c r="J13" s="129">
        <v>1.154</v>
      </c>
      <c r="K13" s="129">
        <v>1.096</v>
      </c>
      <c r="L13" s="129">
        <v>0.843</v>
      </c>
      <c r="M13" s="130">
        <v>0.824</v>
      </c>
      <c r="N13" s="21"/>
      <c r="O13" s="21"/>
      <c r="P13" s="40"/>
      <c r="Q13" s="19"/>
    </row>
    <row r="14" spans="1:17" ht="12.75">
      <c r="A14" s="87" t="s">
        <v>47</v>
      </c>
      <c r="B14" s="131">
        <v>1.362</v>
      </c>
      <c r="C14" s="132">
        <v>1.365</v>
      </c>
      <c r="D14" s="132">
        <v>1.323</v>
      </c>
      <c r="E14" s="132">
        <v>1.356</v>
      </c>
      <c r="F14" s="132">
        <v>1.128</v>
      </c>
      <c r="G14" s="132">
        <v>1.117</v>
      </c>
      <c r="H14" s="132">
        <v>0.899</v>
      </c>
      <c r="I14" s="132">
        <v>0.9</v>
      </c>
      <c r="J14" s="132">
        <v>1.295</v>
      </c>
      <c r="K14" s="132">
        <v>1.284</v>
      </c>
      <c r="L14" s="132">
        <v>0.873</v>
      </c>
      <c r="M14" s="133">
        <v>0.852</v>
      </c>
      <c r="N14" s="21"/>
      <c r="O14" s="21"/>
      <c r="P14" s="40"/>
      <c r="Q14" s="19"/>
    </row>
    <row r="15" spans="1:17" ht="12.75">
      <c r="A15" s="87" t="s">
        <v>48</v>
      </c>
      <c r="B15" s="131">
        <v>2.492</v>
      </c>
      <c r="C15" s="132">
        <v>2.475</v>
      </c>
      <c r="D15" s="132">
        <v>2.489</v>
      </c>
      <c r="E15" s="132">
        <v>2.498</v>
      </c>
      <c r="F15" s="132">
        <v>1.143</v>
      </c>
      <c r="G15" s="132">
        <v>1.135</v>
      </c>
      <c r="H15" s="132">
        <v>0.909</v>
      </c>
      <c r="I15" s="132">
        <v>0.924</v>
      </c>
      <c r="J15" s="132">
        <v>1.473</v>
      </c>
      <c r="K15" s="132">
        <v>1.439</v>
      </c>
      <c r="L15" s="132">
        <v>0.882</v>
      </c>
      <c r="M15" s="133">
        <v>0.885</v>
      </c>
      <c r="N15" s="21"/>
      <c r="O15" s="21"/>
      <c r="P15" s="21"/>
      <c r="Q15" s="19"/>
    </row>
    <row r="16" spans="1:17" ht="12.75">
      <c r="A16" s="59" t="s">
        <v>49</v>
      </c>
      <c r="B16" s="131">
        <v>1.086</v>
      </c>
      <c r="C16" s="132">
        <v>1.108</v>
      </c>
      <c r="D16" s="132">
        <v>1.085</v>
      </c>
      <c r="E16" s="132">
        <v>1.093</v>
      </c>
      <c r="F16" s="132">
        <v>1.14</v>
      </c>
      <c r="G16" s="132">
        <v>1.134</v>
      </c>
      <c r="H16" s="132">
        <v>0.888</v>
      </c>
      <c r="I16" s="132">
        <v>0.915</v>
      </c>
      <c r="J16" s="132">
        <v>1.541</v>
      </c>
      <c r="K16" s="132">
        <v>1.542</v>
      </c>
      <c r="L16" s="132">
        <v>0.88</v>
      </c>
      <c r="M16" s="133">
        <v>0.868</v>
      </c>
      <c r="N16" s="21"/>
      <c r="O16" s="21"/>
      <c r="P16" s="21"/>
      <c r="Q16" s="19"/>
    </row>
    <row r="17" spans="1:17" ht="12.75">
      <c r="A17" s="59" t="s">
        <v>50</v>
      </c>
      <c r="B17" s="131">
        <v>0.907</v>
      </c>
      <c r="C17" s="132">
        <v>0.913</v>
      </c>
      <c r="D17" s="132">
        <v>0.884</v>
      </c>
      <c r="E17" s="132">
        <v>0.889</v>
      </c>
      <c r="F17" s="132">
        <v>1.106</v>
      </c>
      <c r="G17" s="132">
        <v>1.11</v>
      </c>
      <c r="H17" s="132">
        <v>0.901</v>
      </c>
      <c r="I17" s="132">
        <v>0.922</v>
      </c>
      <c r="J17" s="132">
        <v>1.582</v>
      </c>
      <c r="K17" s="132">
        <v>1.541</v>
      </c>
      <c r="L17" s="132">
        <v>0.875</v>
      </c>
      <c r="M17" s="133">
        <v>0.878</v>
      </c>
      <c r="N17" s="21"/>
      <c r="O17" s="21"/>
      <c r="P17" s="21"/>
      <c r="Q17" s="19"/>
    </row>
    <row r="18" spans="1:17" ht="12.75">
      <c r="A18" s="59" t="s">
        <v>51</v>
      </c>
      <c r="B18" s="131">
        <v>1.482</v>
      </c>
      <c r="C18" s="132">
        <v>1.491</v>
      </c>
      <c r="D18" s="132">
        <v>1.422</v>
      </c>
      <c r="E18" s="132">
        <v>1.453</v>
      </c>
      <c r="F18" s="132">
        <v>1.099</v>
      </c>
      <c r="G18" s="132">
        <v>1.126</v>
      </c>
      <c r="H18" s="132">
        <v>0.921</v>
      </c>
      <c r="I18" s="132">
        <v>0.927</v>
      </c>
      <c r="J18" s="132">
        <v>1.569</v>
      </c>
      <c r="K18" s="132">
        <v>1.576</v>
      </c>
      <c r="L18" s="132">
        <v>0.892</v>
      </c>
      <c r="M18" s="133">
        <v>0.888</v>
      </c>
      <c r="N18" s="21"/>
      <c r="O18" s="21"/>
      <c r="P18" s="21"/>
      <c r="Q18" s="19"/>
    </row>
    <row r="19" spans="1:17" ht="12.75">
      <c r="A19" s="59" t="s">
        <v>52</v>
      </c>
      <c r="B19" s="131">
        <v>0.86</v>
      </c>
      <c r="C19" s="132">
        <v>0.855</v>
      </c>
      <c r="D19" s="132">
        <v>0.856</v>
      </c>
      <c r="E19" s="132">
        <v>0.856</v>
      </c>
      <c r="F19" s="132">
        <v>1.103</v>
      </c>
      <c r="G19" s="132">
        <v>1.096</v>
      </c>
      <c r="H19" s="132">
        <v>0.909</v>
      </c>
      <c r="I19" s="132">
        <v>0.921</v>
      </c>
      <c r="J19" s="132">
        <v>1.507</v>
      </c>
      <c r="K19" s="132">
        <v>1.588</v>
      </c>
      <c r="L19" s="132">
        <v>0.878</v>
      </c>
      <c r="M19" s="133">
        <v>0.864</v>
      </c>
      <c r="N19" s="21"/>
      <c r="O19" s="21"/>
      <c r="P19" s="21"/>
      <c r="Q19" s="19"/>
    </row>
    <row r="20" spans="1:17" ht="12.75">
      <c r="A20" s="59" t="s">
        <v>53</v>
      </c>
      <c r="B20" s="134">
        <v>1.154</v>
      </c>
      <c r="C20" s="135">
        <v>1.096</v>
      </c>
      <c r="D20" s="135">
        <v>1.118</v>
      </c>
      <c r="E20" s="135">
        <v>1.101</v>
      </c>
      <c r="F20" s="135">
        <v>1.085</v>
      </c>
      <c r="G20" s="135">
        <v>1.087</v>
      </c>
      <c r="H20" s="135">
        <v>0.908</v>
      </c>
      <c r="I20" s="135">
        <v>0.949</v>
      </c>
      <c r="J20" s="135">
        <v>1.48</v>
      </c>
      <c r="K20" s="135">
        <v>1.517</v>
      </c>
      <c r="L20" s="135">
        <v>0.867</v>
      </c>
      <c r="M20" s="108">
        <v>0.86</v>
      </c>
      <c r="N20" s="21"/>
      <c r="O20" s="21"/>
      <c r="P20" s="21"/>
      <c r="Q20" s="19"/>
    </row>
    <row r="21" spans="1:14" s="21" customFormat="1" ht="13.5" customHeight="1">
      <c r="A21" s="14"/>
      <c r="E21" s="23"/>
      <c r="F21" s="23"/>
      <c r="G21" s="23"/>
      <c r="I21" s="23"/>
      <c r="J21" s="23"/>
      <c r="K21" s="23"/>
      <c r="L21" s="23"/>
      <c r="M21" s="23"/>
      <c r="N21" s="23"/>
    </row>
    <row r="22" spans="1:5" s="21" customFormat="1" ht="12.75">
      <c r="A22" s="41" t="s">
        <v>12</v>
      </c>
      <c r="E22" s="37" t="s">
        <v>20</v>
      </c>
    </row>
    <row r="23" spans="1:14" s="21" customFormat="1" ht="15.75">
      <c r="A23" s="38" t="s">
        <v>14</v>
      </c>
      <c r="B23" s="75" t="s">
        <v>15</v>
      </c>
      <c r="C23" s="75" t="s">
        <v>16</v>
      </c>
      <c r="E23" s="9" t="s">
        <v>21</v>
      </c>
      <c r="F23" s="21" t="s">
        <v>57</v>
      </c>
      <c r="J23" s="40"/>
      <c r="K23" s="40"/>
      <c r="L23" s="40"/>
      <c r="M23" s="65"/>
      <c r="N23" s="40"/>
    </row>
    <row r="24" spans="1:13" s="21" customFormat="1" ht="12.75">
      <c r="A24" s="22">
        <v>0</v>
      </c>
      <c r="B24" s="29">
        <f>AVERAGE(B13:E13)</f>
        <v>0.20775</v>
      </c>
      <c r="C24" s="33">
        <f>STDEV(B13:E13)</f>
        <v>0.004856267428111159</v>
      </c>
      <c r="E24" s="9"/>
      <c r="F24" s="23" t="s">
        <v>27</v>
      </c>
      <c r="I24" s="21" t="s">
        <v>26</v>
      </c>
      <c r="J24" s="64">
        <f>AVERAGE(B16:E16)-AVERAGE(B17:E17)</f>
        <v>0.19474999999999998</v>
      </c>
      <c r="K24" s="40"/>
      <c r="L24" s="40"/>
      <c r="M24" s="23"/>
    </row>
    <row r="25" spans="1:14" s="21" customFormat="1" ht="12.75">
      <c r="A25" s="22">
        <v>4</v>
      </c>
      <c r="B25" s="31">
        <f>AVERAGE(B14:E14)</f>
        <v>1.3515000000000001</v>
      </c>
      <c r="C25" s="34">
        <f>STDEV(B14:E14)</f>
        <v>0.01936491673103713</v>
      </c>
      <c r="E25" s="9"/>
      <c r="J25" s="23"/>
      <c r="M25" s="65"/>
      <c r="N25" s="40"/>
    </row>
    <row r="26" spans="1:13" s="21" customFormat="1" ht="15.75">
      <c r="A26" s="22">
        <v>8</v>
      </c>
      <c r="B26" s="32">
        <f>AVERAGE(B15:E15)</f>
        <v>2.4885</v>
      </c>
      <c r="C26" s="35">
        <f>STDEV(B15:E15)</f>
        <v>0.009746794344808992</v>
      </c>
      <c r="E26" s="9" t="s">
        <v>22</v>
      </c>
      <c r="F26" s="21" t="s">
        <v>58</v>
      </c>
      <c r="M26" s="23"/>
    </row>
    <row r="27" spans="1:13" s="21" customFormat="1" ht="12.75" customHeight="1">
      <c r="A27" s="14"/>
      <c r="E27" s="9"/>
      <c r="F27" s="23" t="s">
        <v>28</v>
      </c>
      <c r="I27" s="21" t="s">
        <v>26</v>
      </c>
      <c r="J27" s="64">
        <f>(AVERAGE(B18:E18)-AVERAGE(B19:E19))-J24</f>
        <v>0.4105000000000001</v>
      </c>
      <c r="M27" s="23"/>
    </row>
    <row r="28" spans="1:14" s="21" customFormat="1" ht="12.75">
      <c r="A28" s="14"/>
      <c r="B28" s="62" t="s">
        <v>40</v>
      </c>
      <c r="C28" s="30">
        <f>INDEX(LINEST(B24:B26,A24:A26),1)</f>
        <v>0.2850937499999999</v>
      </c>
      <c r="E28" s="9"/>
      <c r="J28" s="23"/>
      <c r="M28" s="65"/>
      <c r="N28" s="40"/>
    </row>
    <row r="29" spans="1:13" s="21" customFormat="1" ht="12.75">
      <c r="A29" s="25"/>
      <c r="B29" s="62" t="s">
        <v>39</v>
      </c>
      <c r="C29" s="30">
        <f>INDEX(LINEST(B24:B26,A24:A26),2)</f>
        <v>0.2088750000000006</v>
      </c>
      <c r="E29" s="12" t="s">
        <v>32</v>
      </c>
      <c r="F29" s="21" t="s">
        <v>31</v>
      </c>
      <c r="M29" s="23"/>
    </row>
    <row r="30" spans="1:14" s="21" customFormat="1" ht="12.75">
      <c r="A30" s="14"/>
      <c r="K30" s="40"/>
      <c r="L30" s="40"/>
      <c r="M30" s="65"/>
      <c r="N30" s="40"/>
    </row>
    <row r="31" spans="1:7" s="21" customFormat="1" ht="15.75">
      <c r="A31" s="14"/>
      <c r="E31" s="16" t="s">
        <v>33</v>
      </c>
      <c r="G31" s="61" t="s">
        <v>59</v>
      </c>
    </row>
    <row r="32" spans="1:11" s="21" customFormat="1" ht="15.75">
      <c r="A32" s="14"/>
      <c r="G32" s="114" t="s">
        <v>62</v>
      </c>
      <c r="H32" s="115"/>
      <c r="I32" s="115"/>
      <c r="J32" s="115"/>
      <c r="K32" s="115"/>
    </row>
    <row r="33" spans="1:7" s="21" customFormat="1" ht="12.75">
      <c r="A33" s="14"/>
      <c r="F33" s="45"/>
      <c r="G33" s="45"/>
    </row>
    <row r="34" spans="1:14" s="21" customFormat="1" ht="15.75">
      <c r="A34" s="14"/>
      <c r="E34" s="63" t="s">
        <v>34</v>
      </c>
      <c r="G34" s="61" t="s">
        <v>60</v>
      </c>
      <c r="I34" s="40"/>
      <c r="J34" s="45"/>
      <c r="K34" s="45"/>
      <c r="L34" s="45"/>
      <c r="M34" s="45"/>
      <c r="N34" s="45"/>
    </row>
    <row r="35" spans="1:14" s="21" customFormat="1" ht="15.75">
      <c r="A35" s="14"/>
      <c r="G35" s="114" t="s">
        <v>61</v>
      </c>
      <c r="H35" s="115"/>
      <c r="I35" s="115"/>
      <c r="J35" s="115"/>
      <c r="K35" s="115"/>
      <c r="L35" s="116"/>
      <c r="M35" s="116"/>
      <c r="N35" s="45"/>
    </row>
    <row r="36" spans="1:14" s="21" customFormat="1" ht="12.75">
      <c r="A36" s="14"/>
      <c r="F36" s="45"/>
      <c r="G36" s="45"/>
      <c r="I36" s="40"/>
      <c r="J36" s="40"/>
      <c r="K36" s="40"/>
      <c r="L36" s="40"/>
      <c r="M36" s="40"/>
      <c r="N36" s="40"/>
    </row>
    <row r="37" s="21" customFormat="1" ht="12.75">
      <c r="A37" s="14"/>
    </row>
    <row r="38" s="21" customFormat="1" ht="12.75">
      <c r="A38" s="14"/>
    </row>
    <row r="39" spans="1:13" s="69" customFormat="1" ht="20.25" customHeight="1">
      <c r="A39" s="82" t="s">
        <v>35</v>
      </c>
      <c r="G39" s="83"/>
      <c r="H39" s="83"/>
      <c r="I39" s="83"/>
      <c r="J39" s="83"/>
      <c r="K39" s="83"/>
      <c r="L39" s="83"/>
      <c r="M39" s="83"/>
    </row>
    <row r="40" spans="1:17" s="77" customFormat="1" ht="45" customHeight="1">
      <c r="A40" s="119" t="s">
        <v>13</v>
      </c>
      <c r="B40" s="120"/>
      <c r="C40" s="120"/>
      <c r="D40" s="117" t="s">
        <v>19</v>
      </c>
      <c r="E40" s="118"/>
      <c r="F40" s="112" t="s">
        <v>2</v>
      </c>
      <c r="G40" s="112"/>
      <c r="H40" s="112" t="s">
        <v>30</v>
      </c>
      <c r="I40" s="112"/>
      <c r="J40" s="113" t="s">
        <v>42</v>
      </c>
      <c r="K40" s="113"/>
      <c r="L40" s="113" t="s">
        <v>43</v>
      </c>
      <c r="M40" s="113"/>
      <c r="Q40" s="78"/>
    </row>
    <row r="41" spans="1:13" s="21" customFormat="1" ht="12.75">
      <c r="A41" s="14"/>
      <c r="B41" s="36" t="s">
        <v>15</v>
      </c>
      <c r="C41" s="36" t="s">
        <v>16</v>
      </c>
      <c r="E41" s="40"/>
      <c r="F41" s="79" t="s">
        <v>15</v>
      </c>
      <c r="G41" s="79" t="s">
        <v>16</v>
      </c>
      <c r="H41" s="79" t="s">
        <v>15</v>
      </c>
      <c r="I41" s="79" t="s">
        <v>16</v>
      </c>
      <c r="J41" s="79" t="s">
        <v>15</v>
      </c>
      <c r="K41" s="79" t="s">
        <v>16</v>
      </c>
      <c r="L41" s="79" t="s">
        <v>15</v>
      </c>
      <c r="M41" s="79" t="s">
        <v>16</v>
      </c>
    </row>
    <row r="42" spans="1:13" s="21" customFormat="1" ht="12.75">
      <c r="A42" s="59" t="s">
        <v>44</v>
      </c>
      <c r="B42" s="30">
        <f>(AVERAGE(B16:E16)-$C$29)/$C$28/($C$7/1000)/$C$6</f>
        <v>77.52932149512218</v>
      </c>
      <c r="C42" s="30">
        <f>(STDEV(B16:E16))/$C$28/($C$7/1000)/$C$6</f>
        <v>0.9307864125450381</v>
      </c>
      <c r="E42" s="20">
        <f>$H$8/$H$10*1000</f>
        <v>100</v>
      </c>
      <c r="F42" s="55">
        <f aca="true" t="shared" si="0" ref="F42:F49">(AVERAGE(F13:G13)-$C$29)/$C$28/($C$7/1000)/$C$6</f>
        <v>76.43319083634766</v>
      </c>
      <c r="G42" s="56">
        <f aca="true" t="shared" si="1" ref="G42:G49">(STDEV(F13:G13))/$C$28/($C$7/1000)/$C$6</f>
        <v>0.1860195412526339</v>
      </c>
      <c r="H42" s="55">
        <f aca="true" t="shared" si="2" ref="H42:H49">(AVERAGE(H13:I13)-$C$29)/$C$28/($C$7/1000)/$C$6</f>
        <v>59.070481201359165</v>
      </c>
      <c r="I42" s="56">
        <f aca="true" t="shared" si="3" ref="I42:I49">(STDEV(H13:I13))/$C$28/($C$7/1000)/$C$6</f>
        <v>0.930097706263135</v>
      </c>
      <c r="J42" s="55">
        <f aca="true" t="shared" si="4" ref="J42:J49">(AVERAGE(J13:K13)-$C$29)/$C$28/($C$7/1000)/$C$6</f>
        <v>80.33541598158499</v>
      </c>
      <c r="K42" s="56">
        <f aca="true" t="shared" si="5" ref="K42:K49">(STDEV(J13:K13))/$C$28/($C$7/1000)/$C$6</f>
        <v>3.596377797550981</v>
      </c>
      <c r="L42" s="55">
        <f aca="true" t="shared" si="6" ref="L42:L49">(AVERAGE(L13:M13)-$C$29)/$C$28/($C$7/1000)/$C$6</f>
        <v>54.77364901896301</v>
      </c>
      <c r="M42" s="56">
        <f aca="true" t="shared" si="7" ref="M42:M49">(STDEV(L13:M13))/$C$28/($C$7/1000)/$C$6</f>
        <v>1.1781237612666375</v>
      </c>
    </row>
    <row r="43" spans="1:13" s="21" customFormat="1" ht="12.75">
      <c r="A43" s="59" t="s">
        <v>23</v>
      </c>
      <c r="B43" s="30">
        <f>(AVERAGE(B17:E17)-$C$29)/$C$28/($C$7/1000)/$C$6</f>
        <v>60.451605831415065</v>
      </c>
      <c r="C43" s="30">
        <f>(STDEV(B17:E17))/$C$28/($C$7/1000)/$C$6</f>
        <v>1.2221733960115198</v>
      </c>
      <c r="E43" s="20">
        <f>E42/$H$9</f>
        <v>33.333333333333336</v>
      </c>
      <c r="F43" s="55">
        <f t="shared" si="0"/>
        <v>80.11618984983008</v>
      </c>
      <c r="G43" s="56">
        <f t="shared" si="1"/>
        <v>0.6820716512596253</v>
      </c>
      <c r="H43" s="55">
        <f t="shared" si="2"/>
        <v>60.56121889729252</v>
      </c>
      <c r="I43" s="56">
        <f t="shared" si="3"/>
        <v>0.06200651375087566</v>
      </c>
      <c r="J43" s="55">
        <f t="shared" si="4"/>
        <v>94.76049545105772</v>
      </c>
      <c r="K43" s="56">
        <f t="shared" si="5"/>
        <v>0.6820716512596253</v>
      </c>
      <c r="L43" s="55">
        <f t="shared" si="6"/>
        <v>57.31667214731992</v>
      </c>
      <c r="M43" s="56">
        <f t="shared" si="7"/>
        <v>1.3021367887683888</v>
      </c>
    </row>
    <row r="44" spans="1:13" s="21" customFormat="1" ht="12.75">
      <c r="A44" s="59" t="s">
        <v>24</v>
      </c>
      <c r="B44" s="30">
        <f>(AVERAGE(B18:E18)-$C$29)/$C$28/($C$7/1000)/$C$6</f>
        <v>109.88709854214619</v>
      </c>
      <c r="C44" s="30">
        <f>(STDEV(B18:E18))/$C$28/($C$7/1000)/$C$6</f>
        <v>2.7367289767536582</v>
      </c>
      <c r="E44" s="20">
        <f aca="true" t="shared" si="8" ref="E44:E49">E43/$H$9</f>
        <v>11.111111111111112</v>
      </c>
      <c r="F44" s="55">
        <f t="shared" si="0"/>
        <v>81.56308231941244</v>
      </c>
      <c r="G44" s="56">
        <f t="shared" si="1"/>
        <v>0.4960521100070053</v>
      </c>
      <c r="H44" s="55">
        <f t="shared" si="2"/>
        <v>62.05195659322588</v>
      </c>
      <c r="I44" s="56">
        <f t="shared" si="3"/>
        <v>0.930097706263135</v>
      </c>
      <c r="J44" s="55">
        <f t="shared" si="4"/>
        <v>109.36095582593444</v>
      </c>
      <c r="K44" s="56">
        <f t="shared" si="5"/>
        <v>2.1082214675297726</v>
      </c>
      <c r="L44" s="55">
        <f t="shared" si="6"/>
        <v>59.15817165406112</v>
      </c>
      <c r="M44" s="56">
        <f t="shared" si="7"/>
        <v>0.18601954125262699</v>
      </c>
    </row>
    <row r="45" spans="1:13" s="21" customFormat="1" ht="12.75">
      <c r="A45" s="59" t="s">
        <v>25</v>
      </c>
      <c r="B45" s="30">
        <f>(AVERAGE(B19:E19)-$C$29)/$C$28/($C$7/1000)/$C$6</f>
        <v>56.81245204428363</v>
      </c>
      <c r="C45" s="30">
        <f>(STDEV(B19:E19))/$C$28/($C$7/1000)/$C$6</f>
        <v>0.19444093237823942</v>
      </c>
      <c r="E45" s="20">
        <f t="shared" si="8"/>
        <v>3.703703703703704</v>
      </c>
      <c r="F45" s="55">
        <f t="shared" si="0"/>
        <v>81.38770141400852</v>
      </c>
      <c r="G45" s="56">
        <f t="shared" si="1"/>
        <v>0.37203908250525397</v>
      </c>
      <c r="H45" s="55">
        <f t="shared" si="2"/>
        <v>60.736599802696446</v>
      </c>
      <c r="I45" s="56">
        <f t="shared" si="3"/>
        <v>1.674175871273643</v>
      </c>
      <c r="J45" s="55">
        <f t="shared" si="4"/>
        <v>116.85848953195219</v>
      </c>
      <c r="K45" s="56">
        <f t="shared" si="5"/>
        <v>0.06200651375088254</v>
      </c>
      <c r="L45" s="55">
        <f t="shared" si="6"/>
        <v>58.32511235339248</v>
      </c>
      <c r="M45" s="56">
        <f t="shared" si="7"/>
        <v>0.7440781650105079</v>
      </c>
    </row>
    <row r="46" spans="1:13" s="21" customFormat="1" ht="12.75">
      <c r="A46" s="59" t="s">
        <v>45</v>
      </c>
      <c r="B46" s="30">
        <f>(AVERAGE(B20:E20)-$C$29)/$C$28/($C$7/1000)/$C$6</f>
        <v>79.65581497314477</v>
      </c>
      <c r="C46" s="30">
        <f>(STDEV(B20:E20))/$C$28/($C$7/1000)/$C$6</f>
        <v>2.3016307859462235</v>
      </c>
      <c r="E46" s="20">
        <f t="shared" si="8"/>
        <v>1.234567901234568</v>
      </c>
      <c r="F46" s="55">
        <f t="shared" si="0"/>
        <v>78.84467828565163</v>
      </c>
      <c r="G46" s="56">
        <f t="shared" si="1"/>
        <v>0.24802605500350264</v>
      </c>
      <c r="H46" s="55">
        <f t="shared" si="2"/>
        <v>61.61350432971606</v>
      </c>
      <c r="I46" s="56">
        <f t="shared" si="3"/>
        <v>1.3021367887683888</v>
      </c>
      <c r="J46" s="55">
        <f t="shared" si="4"/>
        <v>118.61229858599145</v>
      </c>
      <c r="K46" s="56">
        <f t="shared" si="5"/>
        <v>2.5422670637859093</v>
      </c>
      <c r="L46" s="55">
        <f t="shared" si="6"/>
        <v>58.5443384851474</v>
      </c>
      <c r="M46" s="56">
        <f t="shared" si="7"/>
        <v>0.18601954125262699</v>
      </c>
    </row>
    <row r="47" spans="1:13" s="21" customFormat="1" ht="12.75">
      <c r="A47" s="14"/>
      <c r="E47" s="20">
        <f t="shared" si="8"/>
        <v>0.41152263374485604</v>
      </c>
      <c r="F47" s="55">
        <f t="shared" si="0"/>
        <v>79.23928532281045</v>
      </c>
      <c r="G47" s="56">
        <f t="shared" si="1"/>
        <v>1.6741758712736363</v>
      </c>
      <c r="H47" s="55">
        <f t="shared" si="2"/>
        <v>62.709634988490585</v>
      </c>
      <c r="I47" s="56">
        <f t="shared" si="3"/>
        <v>0.37203908250525397</v>
      </c>
      <c r="J47" s="55">
        <f t="shared" si="4"/>
        <v>119.57689356571302</v>
      </c>
      <c r="K47" s="56">
        <f t="shared" si="5"/>
        <v>0.43404559625613653</v>
      </c>
      <c r="L47" s="55">
        <f t="shared" si="6"/>
        <v>59.72815959662388</v>
      </c>
      <c r="M47" s="56">
        <f t="shared" si="7"/>
        <v>0.24802605500350264</v>
      </c>
    </row>
    <row r="48" spans="1:13" s="21" customFormat="1" ht="12.75">
      <c r="A48" s="14"/>
      <c r="E48" s="20">
        <f t="shared" si="8"/>
        <v>0.13717421124828535</v>
      </c>
      <c r="F48" s="55">
        <f t="shared" si="0"/>
        <v>78.09930943768494</v>
      </c>
      <c r="G48" s="56">
        <f t="shared" si="1"/>
        <v>0.43404559625612277</v>
      </c>
      <c r="H48" s="55">
        <f t="shared" si="2"/>
        <v>61.92042091417294</v>
      </c>
      <c r="I48" s="56">
        <f t="shared" si="3"/>
        <v>0.7440781650105079</v>
      </c>
      <c r="J48" s="55">
        <f t="shared" si="4"/>
        <v>117.38463224816397</v>
      </c>
      <c r="K48" s="56">
        <f t="shared" si="5"/>
        <v>5.02252761382145</v>
      </c>
      <c r="L48" s="55">
        <f t="shared" si="6"/>
        <v>58.0620409952866</v>
      </c>
      <c r="M48" s="56">
        <f t="shared" si="7"/>
        <v>0.8680911925122592</v>
      </c>
    </row>
    <row r="49" spans="1:13" s="21" customFormat="1" ht="12.75">
      <c r="A49" s="14"/>
      <c r="E49" s="20">
        <f t="shared" si="8"/>
        <v>0.045724737082761785</v>
      </c>
      <c r="F49" s="57">
        <f t="shared" si="0"/>
        <v>76.91548832620843</v>
      </c>
      <c r="G49" s="58">
        <f t="shared" si="1"/>
        <v>0.12401302750175132</v>
      </c>
      <c r="H49" s="57">
        <f t="shared" si="2"/>
        <v>63.10424202564942</v>
      </c>
      <c r="I49" s="58">
        <f t="shared" si="3"/>
        <v>2.542267063785895</v>
      </c>
      <c r="J49" s="57">
        <f t="shared" si="4"/>
        <v>113.08780006576781</v>
      </c>
      <c r="K49" s="58">
        <f t="shared" si="5"/>
        <v>2.2942410087823926</v>
      </c>
      <c r="L49" s="57">
        <f t="shared" si="6"/>
        <v>57.404362600021884</v>
      </c>
      <c r="M49" s="58">
        <f t="shared" si="7"/>
        <v>0.4340455962561296</v>
      </c>
    </row>
    <row r="50" spans="2:13" s="69" customFormat="1" ht="15" customHeight="1">
      <c r="B50" s="81"/>
      <c r="C50" s="81"/>
      <c r="D50" s="81"/>
      <c r="E50" s="20"/>
      <c r="F50" s="84"/>
      <c r="G50" s="84"/>
      <c r="H50" s="84"/>
      <c r="I50" s="84"/>
      <c r="J50" s="84"/>
      <c r="K50" s="84"/>
      <c r="L50" s="84"/>
      <c r="M50" s="84"/>
    </row>
    <row r="51" spans="1:16" s="21" customFormat="1" ht="23.25" customHeight="1">
      <c r="A51" s="80" t="s">
        <v>36</v>
      </c>
      <c r="J51" s="124" t="s">
        <v>18</v>
      </c>
      <c r="K51" s="125"/>
      <c r="L51" s="125"/>
      <c r="M51" s="125"/>
      <c r="N51" s="45"/>
      <c r="O51" s="45"/>
      <c r="P51" s="45"/>
    </row>
    <row r="52" spans="1:16" s="21" customFormat="1" ht="13.5" customHeight="1">
      <c r="A52" s="119" t="s">
        <v>13</v>
      </c>
      <c r="B52" s="120"/>
      <c r="C52" s="120"/>
      <c r="D52" s="117" t="s">
        <v>19</v>
      </c>
      <c r="E52" s="118"/>
      <c r="F52" s="126" t="s">
        <v>54</v>
      </c>
      <c r="G52" s="126"/>
      <c r="H52" s="110" t="s">
        <v>55</v>
      </c>
      <c r="I52" s="110"/>
      <c r="J52" s="126" t="s">
        <v>54</v>
      </c>
      <c r="K52" s="126"/>
      <c r="L52" s="110" t="s">
        <v>55</v>
      </c>
      <c r="M52" s="110"/>
      <c r="N52" s="45"/>
      <c r="O52" s="45"/>
      <c r="P52" s="45"/>
    </row>
    <row r="53" spans="1:13" s="21" customFormat="1" ht="13.5" thickBot="1">
      <c r="A53" s="26"/>
      <c r="B53" s="36" t="s">
        <v>15</v>
      </c>
      <c r="C53" s="36" t="s">
        <v>16</v>
      </c>
      <c r="F53" s="42" t="s">
        <v>15</v>
      </c>
      <c r="G53" s="42" t="s">
        <v>16</v>
      </c>
      <c r="H53" s="43" t="s">
        <v>15</v>
      </c>
      <c r="I53" s="43" t="s">
        <v>16</v>
      </c>
      <c r="J53" s="42" t="s">
        <v>15</v>
      </c>
      <c r="K53" s="42" t="s">
        <v>16</v>
      </c>
      <c r="L53" s="43" t="s">
        <v>15</v>
      </c>
      <c r="M53" s="43" t="s">
        <v>16</v>
      </c>
    </row>
    <row r="54" spans="1:13" s="21" customFormat="1" ht="12.75">
      <c r="A54" s="89" t="s">
        <v>44</v>
      </c>
      <c r="B54" s="90">
        <f>B42-$B$43</f>
        <v>17.07771566370711</v>
      </c>
      <c r="C54" s="33">
        <f>((C42*C42)+($C$43*$C$43))^0.5</f>
        <v>1.5362523086058466</v>
      </c>
      <c r="E54" s="44">
        <f>E42</f>
        <v>100</v>
      </c>
      <c r="F54" s="46">
        <f>F42-H42</f>
        <v>17.362709634988498</v>
      </c>
      <c r="G54" s="47">
        <f aca="true" t="shared" si="9" ref="G54:G61">((G42*G42)+(I42*I42))^0.5</f>
        <v>0.9485172707567244</v>
      </c>
      <c r="H54" s="46">
        <f aca="true" t="shared" si="10" ref="H54:H61">J42-L42</f>
        <v>25.561766962621974</v>
      </c>
      <c r="I54" s="48">
        <f aca="true" t="shared" si="11" ref="I54:I61">((K42*K42)+(M42*M42))^0.5</f>
        <v>3.784429793189285</v>
      </c>
      <c r="J54" s="46">
        <f>((AVERAGE(F13:G13)-AVERAGE(H13:I13))-$J$24)/$J$27*100</f>
        <v>0.791717417783185</v>
      </c>
      <c r="K54" s="47">
        <f aca="true" t="shared" si="12" ref="K54:K61">(((STDEV(F13:G13)^2)+(STDEV(H13:I13)^2))^0.5)/$J$27*100</f>
        <v>2.6349948419956126</v>
      </c>
      <c r="L54" s="46">
        <f aca="true" t="shared" si="13" ref="L54:L61">((AVERAGE(J13:K13)-AVERAGE(L13:M13))-$J$24)/$J$27*100</f>
        <v>23.56881851400733</v>
      </c>
      <c r="M54" s="48">
        <f aca="true" t="shared" si="14" ref="M54:M61">(((STDEV(J13:K13)^2)+(STDEV(L13:M13)^2))^0.5)/$J$27*100</f>
        <v>10.513201279922605</v>
      </c>
    </row>
    <row r="55" spans="1:13" s="21" customFormat="1" ht="12.75">
      <c r="A55" s="93" t="s">
        <v>24</v>
      </c>
      <c r="B55" s="30">
        <f>B44-$B$45</f>
        <v>53.07464649786256</v>
      </c>
      <c r="C55" s="34">
        <f>((C44*C44)+($C$43*$C$43))^0.5</f>
        <v>2.997230939070504</v>
      </c>
      <c r="E55" s="44">
        <f aca="true" t="shared" si="15" ref="E55:E61">E43</f>
        <v>33.333333333333336</v>
      </c>
      <c r="F55" s="46">
        <f aca="true" t="shared" si="16" ref="F55:F61">F43-H43</f>
        <v>19.55497095253756</v>
      </c>
      <c r="G55" s="50">
        <f t="shared" si="9"/>
        <v>0.684884329795601</v>
      </c>
      <c r="H55" s="46">
        <f t="shared" si="10"/>
        <v>37.4438233037378</v>
      </c>
      <c r="I55" s="49">
        <f t="shared" si="11"/>
        <v>1.4699598477904365</v>
      </c>
      <c r="J55" s="46">
        <f aca="true" t="shared" si="17" ref="J55:J61">((AVERAGE(F14:G14)-AVERAGE(H14:I14))-$J$24)/$J$27*100</f>
        <v>6.881851400730842</v>
      </c>
      <c r="K55" s="50">
        <f t="shared" si="12"/>
        <v>1.9026186786617736</v>
      </c>
      <c r="L55" s="46">
        <f t="shared" si="13"/>
        <v>56.577344701583385</v>
      </c>
      <c r="M55" s="49">
        <f t="shared" si="14"/>
        <v>4.083569942567646</v>
      </c>
    </row>
    <row r="56" spans="1:13" s="21" customFormat="1" ht="12.75">
      <c r="A56" s="91" t="s">
        <v>45</v>
      </c>
      <c r="B56" s="92">
        <f>B46-$B$45</f>
        <v>22.84336292886114</v>
      </c>
      <c r="C56" s="35">
        <f>((C46*C46)+($C$43*$C$43))^0.5</f>
        <v>2.6059954114951474</v>
      </c>
      <c r="E56" s="44">
        <f t="shared" si="15"/>
        <v>11.111111111111112</v>
      </c>
      <c r="F56" s="46">
        <f t="shared" si="16"/>
        <v>19.511125726186563</v>
      </c>
      <c r="G56" s="50">
        <f t="shared" si="9"/>
        <v>1.0541107337648863</v>
      </c>
      <c r="H56" s="46">
        <f t="shared" si="10"/>
        <v>50.20278417187332</v>
      </c>
      <c r="I56" s="49">
        <f t="shared" si="11"/>
        <v>2.1164123005409947</v>
      </c>
      <c r="J56" s="46">
        <f t="shared" si="17"/>
        <v>6.760048721071849</v>
      </c>
      <c r="K56" s="50">
        <f t="shared" si="12"/>
        <v>2.9283350256202967</v>
      </c>
      <c r="L56" s="46">
        <f t="shared" si="13"/>
        <v>92.0219244823386</v>
      </c>
      <c r="M56" s="49">
        <f t="shared" si="14"/>
        <v>5.879424305065617</v>
      </c>
    </row>
    <row r="57" spans="1:13" s="21" customFormat="1" ht="12.75">
      <c r="A57" s="59"/>
      <c r="B57" s="30"/>
      <c r="C57" s="30"/>
      <c r="E57" s="44">
        <f t="shared" si="15"/>
        <v>3.703703703703704</v>
      </c>
      <c r="F57" s="46">
        <f t="shared" si="16"/>
        <v>20.651101611312072</v>
      </c>
      <c r="G57" s="50">
        <f t="shared" si="9"/>
        <v>1.7150154305038228</v>
      </c>
      <c r="H57" s="46">
        <f t="shared" si="10"/>
        <v>58.53337717855971</v>
      </c>
      <c r="I57" s="49">
        <f t="shared" si="11"/>
        <v>0.7466572998323548</v>
      </c>
      <c r="J57" s="46">
        <f t="shared" si="17"/>
        <v>9.926918392204643</v>
      </c>
      <c r="K57" s="50">
        <f t="shared" si="12"/>
        <v>4.764337933156629</v>
      </c>
      <c r="L57" s="46">
        <f t="shared" si="13"/>
        <v>115.16443361753959</v>
      </c>
      <c r="M57" s="49">
        <f t="shared" si="14"/>
        <v>2.0742248923174693</v>
      </c>
    </row>
    <row r="58" spans="5:13" s="21" customFormat="1" ht="12.75">
      <c r="E58" s="44">
        <f t="shared" si="15"/>
        <v>1.234567901234568</v>
      </c>
      <c r="F58" s="46">
        <f t="shared" si="16"/>
        <v>17.231173955935567</v>
      </c>
      <c r="G58" s="50">
        <f t="shared" si="9"/>
        <v>1.3255478643280492</v>
      </c>
      <c r="H58" s="46">
        <f t="shared" si="10"/>
        <v>60.067960100844054</v>
      </c>
      <c r="I58" s="49">
        <f t="shared" si="11"/>
        <v>2.549063571851135</v>
      </c>
      <c r="J58" s="46">
        <f t="shared" si="17"/>
        <v>0.4263093788063678</v>
      </c>
      <c r="K58" s="50">
        <f t="shared" si="12"/>
        <v>3.6823913417371457</v>
      </c>
      <c r="L58" s="46">
        <f t="shared" si="13"/>
        <v>119.42752740560292</v>
      </c>
      <c r="M58" s="49">
        <f t="shared" si="14"/>
        <v>7.08133586053529</v>
      </c>
    </row>
    <row r="59" spans="1:13" s="21" customFormat="1" ht="12.75">
      <c r="A59" s="14"/>
      <c r="B59" s="23"/>
      <c r="C59" s="23"/>
      <c r="E59" s="44">
        <f t="shared" si="15"/>
        <v>0.41152263374485604</v>
      </c>
      <c r="F59" s="46">
        <f t="shared" si="16"/>
        <v>16.52965033431986</v>
      </c>
      <c r="G59" s="50">
        <f t="shared" si="9"/>
        <v>1.7150154305038163</v>
      </c>
      <c r="H59" s="46">
        <f t="shared" si="10"/>
        <v>59.84873396908914</v>
      </c>
      <c r="I59" s="49">
        <f t="shared" si="11"/>
        <v>0.49991249593298387</v>
      </c>
      <c r="J59" s="46">
        <f t="shared" si="17"/>
        <v>-1.5225334957369547</v>
      </c>
      <c r="K59" s="50">
        <f t="shared" si="12"/>
        <v>4.764337933156611</v>
      </c>
      <c r="L59" s="46">
        <f t="shared" si="13"/>
        <v>118.81851400730814</v>
      </c>
      <c r="M59" s="49">
        <f t="shared" si="14"/>
        <v>1.3887642205836204</v>
      </c>
    </row>
    <row r="60" spans="1:13" s="21" customFormat="1" ht="12.75">
      <c r="A60" s="14"/>
      <c r="B60" s="23"/>
      <c r="C60" s="23"/>
      <c r="E60" s="44">
        <f t="shared" si="15"/>
        <v>0.13717421124828535</v>
      </c>
      <c r="F60" s="46">
        <f t="shared" si="16"/>
        <v>16.178888523512</v>
      </c>
      <c r="G60" s="50">
        <f t="shared" si="9"/>
        <v>0.8614220192650858</v>
      </c>
      <c r="H60" s="46">
        <f t="shared" si="10"/>
        <v>59.322591252877366</v>
      </c>
      <c r="I60" s="49">
        <f t="shared" si="11"/>
        <v>5.096995776937268</v>
      </c>
      <c r="J60" s="46">
        <f t="shared" si="17"/>
        <v>-2.496954933008548</v>
      </c>
      <c r="K60" s="50">
        <f t="shared" si="12"/>
        <v>2.3930429603396393</v>
      </c>
      <c r="L60" s="46">
        <f t="shared" si="13"/>
        <v>117.35688185140067</v>
      </c>
      <c r="M60" s="49">
        <f t="shared" si="14"/>
        <v>14.159528767660984</v>
      </c>
    </row>
    <row r="61" spans="1:13" s="21" customFormat="1" ht="13.5" thickBot="1">
      <c r="A61" s="14"/>
      <c r="B61" s="23"/>
      <c r="C61" s="23"/>
      <c r="E61" s="44">
        <f t="shared" si="15"/>
        <v>0.045724737082761785</v>
      </c>
      <c r="F61" s="51">
        <f t="shared" si="16"/>
        <v>13.811246300559013</v>
      </c>
      <c r="G61" s="52">
        <f t="shared" si="9"/>
        <v>2.545289974560994</v>
      </c>
      <c r="H61" s="53">
        <f t="shared" si="10"/>
        <v>55.683437465745925</v>
      </c>
      <c r="I61" s="53">
        <f t="shared" si="11"/>
        <v>2.33493841160922</v>
      </c>
      <c r="J61" s="67">
        <f t="shared" si="17"/>
        <v>-9.074299634591988</v>
      </c>
      <c r="K61" s="52">
        <f t="shared" si="12"/>
        <v>7.070852752107168</v>
      </c>
      <c r="L61" s="60">
        <f t="shared" si="13"/>
        <v>107.24725943970765</v>
      </c>
      <c r="M61" s="54">
        <f t="shared" si="14"/>
        <v>6.486493035661056</v>
      </c>
    </row>
    <row r="62" spans="1:16" s="21" customFormat="1" ht="12.75">
      <c r="A62" s="28"/>
      <c r="B62" s="24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7" ht="12.75">
      <c r="A63" s="27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9"/>
    </row>
    <row r="64" spans="1:17" ht="12.75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19"/>
    </row>
    <row r="65" spans="1:17" ht="12.75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9"/>
    </row>
    <row r="66" spans="1:17" ht="12.75">
      <c r="A66" s="1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9"/>
    </row>
    <row r="67" spans="1:16" ht="12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2.75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2.75">
      <c r="A69" s="17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12.75">
      <c r="A70" s="17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</sheetData>
  <sheetProtection selectLockedCells="1"/>
  <mergeCells count="21">
    <mergeCell ref="H52:I52"/>
    <mergeCell ref="L40:M40"/>
    <mergeCell ref="L12:M12"/>
    <mergeCell ref="A40:C40"/>
    <mergeCell ref="A52:C52"/>
    <mergeCell ref="B12:E12"/>
    <mergeCell ref="F12:G12"/>
    <mergeCell ref="D52:E52"/>
    <mergeCell ref="J51:M51"/>
    <mergeCell ref="F52:G52"/>
    <mergeCell ref="J52:K52"/>
    <mergeCell ref="L52:M52"/>
    <mergeCell ref="C9:D9"/>
    <mergeCell ref="H12:I12"/>
    <mergeCell ref="J12:K12"/>
    <mergeCell ref="F40:G40"/>
    <mergeCell ref="G32:K32"/>
    <mergeCell ref="G35:M35"/>
    <mergeCell ref="D40:E40"/>
    <mergeCell ref="H40:I40"/>
    <mergeCell ref="J40:K40"/>
  </mergeCells>
  <dataValidations count="1">
    <dataValidation errorStyle="warning" type="list" allowBlank="1" showInputMessage="1" showErrorMessage="1" prompt="Choose a membrane product." error="Please, choose from the list." sqref="C3">
      <formula1>$P$3:$P$9</formula1>
    </dataValidation>
  </dataValidations>
  <printOptions horizontalCentered="1" verticalCentered="1"/>
  <pageMargins left="0" right="0" top="0.5" bottom="0.4724409448818898" header="0.31496062992125984" footer="0.2362204724409449"/>
  <pageSetup horizontalDpi="600" verticalDpi="600" orientation="portrait" scale="60" r:id="rId2"/>
  <headerFooter alignWithMargins="0">
    <oddHeader>&amp;R&amp;P / &amp;N</oddHeader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SOLVO Biotechnology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vukman</dc:creator>
  <cp:keywords/>
  <dc:description/>
  <cp:lastModifiedBy>mehn</cp:lastModifiedBy>
  <cp:lastPrinted>2008-03-04T08:12:05Z</cp:lastPrinted>
  <dcterms:created xsi:type="dcterms:W3CDTF">2007-11-07T07:42:30Z</dcterms:created>
  <dcterms:modified xsi:type="dcterms:W3CDTF">2008-03-04T08:37:50Z</dcterms:modified>
  <cp:category/>
  <cp:version/>
  <cp:contentType/>
  <cp:contentStatus/>
</cp:coreProperties>
</file>